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Guide" sheetId="2" state="visible" r:id="rId2"/>
    <sheet xmlns:r="http://schemas.openxmlformats.org/officeDocument/2006/relationships" name="Source Data" sheetId="3" state="visible" r:id="rId3"/>
    <sheet xmlns:r="http://schemas.openxmlformats.org/officeDocument/2006/relationships" name="Assumptions" sheetId="4" state="visible" r:id="rId4"/>
    <sheet xmlns:r="http://schemas.openxmlformats.org/officeDocument/2006/relationships" name="Transaction Terms" sheetId="5" state="visible" r:id="rId5"/>
    <sheet xmlns:r="http://schemas.openxmlformats.org/officeDocument/2006/relationships" name="Sources &amp; Uses" sheetId="6" state="visible" r:id="rId6"/>
    <sheet xmlns:r="http://schemas.openxmlformats.org/officeDocument/2006/relationships" name="Purchase Accounting" sheetId="7" state="visible" r:id="rId7"/>
    <sheet xmlns:r="http://schemas.openxmlformats.org/officeDocument/2006/relationships" name="Pro Forma Earnings" sheetId="8" state="visible" r:id="rId8"/>
    <sheet xmlns:r="http://schemas.openxmlformats.org/officeDocument/2006/relationships" name="Ownership &amp; Leverage" sheetId="9" state="visible" r:id="rId9"/>
    <sheet xmlns:r="http://schemas.openxmlformats.org/officeDocument/2006/relationships" name="Accretion Dilution" sheetId="10" state="visible" r:id="rId10"/>
    <sheet xmlns:r="http://schemas.openxmlformats.org/officeDocument/2006/relationships" name="Sensitivity" sheetId="11" state="visible" r:id="rId11"/>
    <sheet xmlns:r="http://schemas.openxmlformats.org/officeDocument/2006/relationships" name="M&amp;A Analysis" sheetId="12" state="visible" r:id="rId12"/>
    <sheet xmlns:r="http://schemas.openxmlformats.org/officeDocument/2006/relationships" name="Checks" sheetId="13" state="visible" r:id="rId13"/>
    <sheet xmlns:r="http://schemas.openxmlformats.org/officeDocument/2006/relationships" name="Sources" sheetId="14" state="visible" r:id="rId14"/>
  </sheets>
  <definedNames/>
  <calcPr calcId="124519" calcMode="auto" fullCalcOnLoad="1" refMode="A1" iterate="0" iterateCount="100" iterateDelta="0.0001" forceFullCalc="1"/>
</workbook>
</file>

<file path=xl/styles.xml><?xml version="1.0" encoding="utf-8"?>
<styleSheet xmlns="http://schemas.openxmlformats.org/spreadsheetml/2006/main">
  <numFmts count="7">
    <numFmt numFmtId="164" formatCode="0.00%;[RED]\(0.00%\);\-"/>
    <numFmt numFmtId="165" formatCode="\$0.00;[RED]&quot;($&quot;0.00\);\-"/>
    <numFmt numFmtId="166" formatCode="\$#,##0;[RED]&quot;($&quot;#,##0\);\-"/>
    <numFmt numFmtId="167" formatCode="#,##0.0;[RED]\(#,##0.0\);\-"/>
    <numFmt numFmtId="168" formatCode="0.0%;[RED]\(0.0%\);\-"/>
    <numFmt numFmtId="169" formatCode="0.0"/>
    <numFmt numFmtId="170" formatCode="0.0\x;[RED]\(0.0&quot;x)&quot;;\-"/>
  </numFmts>
  <fonts count="1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FFFFFF"/>
      <sz val="16"/>
    </font>
    <font>
      <name val="Arial"/>
      <charset val="1"/>
      <family val="0"/>
      <i val="1"/>
      <color rgb="FF1F4E78"/>
      <sz val="9"/>
    </font>
    <font>
      <name val="Arial"/>
      <charset val="1"/>
      <family val="0"/>
      <b val="1"/>
      <color rgb="FF17365D"/>
      <sz val="10"/>
    </font>
    <font>
      <name val="Arial"/>
      <charset val="1"/>
      <family val="0"/>
      <color rgb="FF000000"/>
      <sz val="10"/>
    </font>
    <font>
      <name val="Arial"/>
      <charset val="1"/>
      <family val="0"/>
      <b val="1"/>
      <color rgb="FFC00000"/>
      <sz val="11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9"/>
    </font>
    <font>
      <name val="Arial"/>
      <charset val="1"/>
      <family val="0"/>
      <sz val="9"/>
    </font>
    <font>
      <name val="Arial"/>
      <charset val="1"/>
      <family val="0"/>
      <b val="1"/>
      <color rgb="FF17365D"/>
      <sz val="11"/>
    </font>
    <font>
      <name val="Arial"/>
      <charset val="1"/>
      <family val="0"/>
      <color rgb="FF008000"/>
      <sz val="9"/>
    </font>
    <font>
      <name val="Arial"/>
      <charset val="1"/>
      <family val="0"/>
      <b val="1"/>
      <color rgb="FFFFFFFF"/>
      <sz val="11"/>
    </font>
    <font>
      <name val="Arial"/>
      <charset val="1"/>
      <family val="0"/>
      <color rgb="FF000000"/>
      <sz val="9"/>
    </font>
    <font>
      <name val="Arial"/>
      <charset val="1"/>
      <family val="0"/>
      <color rgb="FF0000FF"/>
      <sz val="9"/>
    </font>
    <font>
      <name val="Arial"/>
      <charset val="1"/>
      <family val="0"/>
      <color theme="10"/>
      <sz val="12"/>
    </font>
    <font>
      <name val="Calibri"/>
      <charset val="1"/>
      <family val="2"/>
      <color theme="10"/>
      <sz val="12"/>
    </font>
  </fonts>
  <fills count="4">
    <fill>
      <patternFill/>
    </fill>
    <fill>
      <patternFill patternType="gray125"/>
    </fill>
    <fill>
      <patternFill patternType="solid">
        <fgColor rgb="FF17365D"/>
        <bgColor rgb="FF333333"/>
      </patternFill>
    </fill>
    <fill>
      <patternFill patternType="solid">
        <fgColor rgb="FFD9EAF7"/>
        <bgColor rgb="FFCCFFFF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17365D"/>
      </bottom>
      <diagonal/>
    </border>
  </borders>
  <cellStyleXfs count="7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  <xf numFmtId="0" fontId="18" fillId="0" borderId="0" applyAlignment="1">
      <alignment horizontal="general" vertical="bottom"/>
    </xf>
  </cellStyleXfs>
  <cellXfs count="69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/>
    </xf>
    <xf numFmtId="0" fontId="5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/>
    </xf>
    <xf numFmtId="0" fontId="8" fillId="0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top" wrapText="1"/>
    </xf>
    <xf numFmtId="0" fontId="10" fillId="2" borderId="1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center"/>
    </xf>
    <xf numFmtId="164" fontId="13" fillId="0" borderId="0" applyAlignment="1" pivotButton="0" quotePrefix="0" xfId="0">
      <alignment horizontal="general" vertical="center"/>
    </xf>
    <xf numFmtId="165" fontId="13" fillId="0" borderId="0" applyAlignment="1" pivotButton="0" quotePrefix="0" xfId="0">
      <alignment horizontal="general" vertical="center"/>
    </xf>
    <xf numFmtId="0" fontId="13" fillId="0" borderId="0" applyAlignment="1" pivotButton="0" quotePrefix="0" xfId="0">
      <alignment horizontal="general" vertical="center"/>
    </xf>
    <xf numFmtId="0" fontId="14" fillId="2" borderId="0" applyAlignment="1" pivotButton="0" quotePrefix="0" xfId="0">
      <alignment horizontal="general" vertical="center"/>
    </xf>
    <xf numFmtId="166" fontId="13" fillId="0" borderId="0" applyAlignment="1" pivotButton="0" quotePrefix="0" xfId="0">
      <alignment horizontal="general" vertical="center"/>
    </xf>
    <xf numFmtId="167" fontId="13" fillId="0" borderId="0" applyAlignment="1" pivotButton="0" quotePrefix="0" xfId="0">
      <alignment horizontal="general" vertical="center"/>
    </xf>
    <xf numFmtId="168" fontId="13" fillId="0" borderId="0" applyAlignment="1" pivotButton="0" quotePrefix="0" xfId="0">
      <alignment horizontal="general" vertical="center"/>
    </xf>
    <xf numFmtId="0" fontId="15" fillId="0" borderId="0" applyAlignment="1" pivotButton="0" quotePrefix="0" xfId="0">
      <alignment horizontal="general" vertical="center"/>
    </xf>
    <xf numFmtId="164" fontId="15" fillId="0" borderId="0" applyAlignment="1" pivotButton="0" quotePrefix="0" xfId="0">
      <alignment horizontal="general" vertical="center"/>
    </xf>
    <xf numFmtId="166" fontId="15" fillId="0" borderId="0" applyAlignment="1" pivotButton="0" quotePrefix="0" xfId="0">
      <alignment horizontal="general" vertical="center"/>
    </xf>
    <xf numFmtId="167" fontId="15" fillId="0" borderId="0" applyAlignment="1" pivotButton="0" quotePrefix="0" xfId="0">
      <alignment horizontal="general" vertical="center"/>
    </xf>
    <xf numFmtId="165" fontId="15" fillId="0" borderId="0" applyAlignment="1" pivotButton="0" quotePrefix="0" xfId="0">
      <alignment horizontal="general" vertical="center"/>
    </xf>
    <xf numFmtId="165" fontId="16" fillId="3" borderId="0" applyAlignment="1" applyProtection="1" pivotButton="0" quotePrefix="0" xfId="0">
      <alignment horizontal="general" vertical="center"/>
      <protection locked="0" hidden="0"/>
    </xf>
    <xf numFmtId="0" fontId="9" fillId="0" borderId="0" applyAlignment="1" pivotButton="0" quotePrefix="0" xfId="0">
      <alignment horizontal="general" vertical="top" wrapText="1"/>
    </xf>
    <xf numFmtId="167" fontId="16" fillId="3" borderId="0" applyAlignment="1" applyProtection="1" pivotButton="0" quotePrefix="0" xfId="0">
      <alignment horizontal="general" vertical="center"/>
      <protection locked="0" hidden="0"/>
    </xf>
    <xf numFmtId="168" fontId="15" fillId="0" borderId="0" applyAlignment="1" pivotButton="0" quotePrefix="0" xfId="0">
      <alignment horizontal="general" vertical="center"/>
    </xf>
    <xf numFmtId="168" fontId="16" fillId="3" borderId="0" applyAlignment="1" applyProtection="1" pivotButton="0" quotePrefix="0" xfId="0">
      <alignment horizontal="general" vertical="center"/>
      <protection locked="0" hidden="0"/>
    </xf>
    <xf numFmtId="166" fontId="16" fillId="3" borderId="0" applyAlignment="1" applyProtection="1" pivotButton="0" quotePrefix="0" xfId="0">
      <alignment horizontal="general" vertical="center"/>
      <protection locked="0" hidden="0"/>
    </xf>
    <xf numFmtId="169" fontId="15" fillId="0" borderId="0" applyAlignment="1" pivotButton="0" quotePrefix="0" xfId="0">
      <alignment horizontal="general" vertical="center"/>
    </xf>
    <xf numFmtId="169" fontId="16" fillId="3" borderId="0" applyAlignment="1" applyProtection="1" pivotButton="0" quotePrefix="0" xfId="0">
      <alignment horizontal="general" vertical="center"/>
      <protection locked="0" hidden="0"/>
    </xf>
    <xf numFmtId="164" fontId="16" fillId="3" borderId="0" applyAlignment="1" applyProtection="1" pivotButton="0" quotePrefix="0" xfId="0">
      <alignment horizontal="general" vertical="center"/>
      <protection locked="0" hidden="0"/>
    </xf>
    <xf numFmtId="170" fontId="13" fillId="0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bottom" wrapText="1"/>
    </xf>
    <xf numFmtId="0" fontId="17" fillId="0" borderId="0" applyAlignment="1" pivotButton="0" quotePrefix="0" xfId="2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/>
    </xf>
    <xf numFmtId="0" fontId="5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center"/>
    </xf>
    <xf numFmtId="0" fontId="8" fillId="0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top" wrapText="1"/>
    </xf>
    <xf numFmtId="0" fontId="10" fillId="2" borderId="1" applyAlignment="1" pivotButton="0" quotePrefix="0" xfId="0">
      <alignment horizontal="general" vertical="center" wrapText="1"/>
    </xf>
    <xf numFmtId="0" fontId="11" fillId="0" borderId="0" applyAlignment="1" pivotButton="0" quotePrefix="0" xfId="0">
      <alignment horizontal="general" vertical="top" wrapText="1"/>
    </xf>
    <xf numFmtId="0" fontId="12" fillId="0" borderId="0" applyAlignment="1" pivotButton="0" quotePrefix="0" xfId="0">
      <alignment horizontal="general" vertical="center"/>
    </xf>
    <xf numFmtId="0" fontId="15" fillId="0" borderId="0" applyAlignment="1" pivotButton="0" quotePrefix="0" xfId="0">
      <alignment horizontal="general" vertical="center"/>
    </xf>
    <xf numFmtId="164" fontId="15" fillId="0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center"/>
    </xf>
    <xf numFmtId="166" fontId="15" fillId="0" borderId="0" applyAlignment="1" pivotButton="0" quotePrefix="0" xfId="0">
      <alignment horizontal="general" vertical="center"/>
    </xf>
    <xf numFmtId="167" fontId="15" fillId="0" borderId="0" applyAlignment="1" pivotButton="0" quotePrefix="0" xfId="0">
      <alignment horizontal="general" vertical="center"/>
    </xf>
    <xf numFmtId="165" fontId="15" fillId="0" borderId="0" applyAlignment="1" pivotButton="0" quotePrefix="0" xfId="0">
      <alignment horizontal="general" vertical="center"/>
    </xf>
    <xf numFmtId="165" fontId="16" fillId="3" borderId="0" applyAlignment="1" applyProtection="1" pivotButton="0" quotePrefix="0" xfId="0">
      <alignment horizontal="general" vertical="center"/>
      <protection locked="0" hidden="0"/>
    </xf>
    <xf numFmtId="167" fontId="16" fillId="3" borderId="0" applyAlignment="1" applyProtection="1" pivotButton="0" quotePrefix="0" xfId="0">
      <alignment horizontal="general" vertical="center"/>
      <protection locked="0" hidden="0"/>
    </xf>
    <xf numFmtId="168" fontId="15" fillId="0" borderId="0" applyAlignment="1" pivotButton="0" quotePrefix="0" xfId="0">
      <alignment horizontal="general" vertical="center"/>
    </xf>
    <xf numFmtId="168" fontId="16" fillId="3" borderId="0" applyAlignment="1" applyProtection="1" pivotButton="0" quotePrefix="0" xfId="0">
      <alignment horizontal="general" vertical="center"/>
      <protection locked="0" hidden="0"/>
    </xf>
    <xf numFmtId="166" fontId="16" fillId="3" borderId="0" applyAlignment="1" applyProtection="1" pivotButton="0" quotePrefix="0" xfId="0">
      <alignment horizontal="general" vertical="center"/>
      <protection locked="0" hidden="0"/>
    </xf>
    <xf numFmtId="169" fontId="15" fillId="0" borderId="0" applyAlignment="1" pivotButton="0" quotePrefix="0" xfId="0">
      <alignment horizontal="general" vertical="center"/>
    </xf>
    <xf numFmtId="169" fontId="16" fillId="3" borderId="0" applyAlignment="1" applyProtection="1" pivotButton="0" quotePrefix="0" xfId="0">
      <alignment horizontal="general" vertical="center"/>
      <protection locked="0" hidden="0"/>
    </xf>
    <xf numFmtId="164" fontId="16" fillId="3" borderId="0" applyAlignment="1" applyProtection="1" pivotButton="0" quotePrefix="0" xfId="0">
      <alignment horizontal="general" vertical="center"/>
      <protection locked="0" hidden="0"/>
    </xf>
    <xf numFmtId="165" fontId="13" fillId="0" borderId="0" applyAlignment="1" pivotButton="0" quotePrefix="0" xfId="0">
      <alignment horizontal="general" vertical="center"/>
    </xf>
    <xf numFmtId="168" fontId="13" fillId="0" borderId="0" applyAlignment="1" pivotButton="0" quotePrefix="0" xfId="0">
      <alignment horizontal="general" vertical="center"/>
    </xf>
    <xf numFmtId="167" fontId="13" fillId="0" borderId="0" applyAlignment="1" pivotButton="0" quotePrefix="0" xfId="0">
      <alignment horizontal="general" vertical="center"/>
    </xf>
    <xf numFmtId="166" fontId="13" fillId="0" borderId="0" applyAlignment="1" pivotButton="0" quotePrefix="0" xfId="0">
      <alignment horizontal="general" vertical="center"/>
    </xf>
    <xf numFmtId="164" fontId="13" fillId="0" borderId="0" applyAlignment="1" pivotButton="0" quotePrefix="0" xfId="0">
      <alignment horizontal="general" vertical="center"/>
    </xf>
    <xf numFmtId="170" fontId="13" fillId="0" borderId="0" applyAlignment="1" pivotButton="0" quotePrefix="0" xfId="0">
      <alignment horizontal="general" vertical="center"/>
    </xf>
    <xf numFmtId="0" fontId="13" fillId="0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bottom" wrapText="1"/>
    </xf>
    <xf numFmtId="0" fontId="17" fillId="0" borderId="0" applyAlignment="1" pivotButton="0" quotePrefix="0" xfId="20">
      <alignment horizontal="general" vertical="center"/>
    </xf>
  </cellXfs>
  <cellStyles count="7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*unknown*" xfId="6" builtinId="8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9EA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7365D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4.xml.rels><Relationships xmlns="http://schemas.openxmlformats.org/package/2006/relationships"><Relationship Type="http://schemas.openxmlformats.org/officeDocument/2006/relationships/hyperlink" Target="https://press.aboutamazon.com/2017/6/amazon-to-acquire-whole-foods-market" TargetMode="External" Id="rId1"/><Relationship Type="http://schemas.openxmlformats.org/officeDocument/2006/relationships/hyperlink" Target="https://www.sec.gov/Archives/edgar/data/1018724/000101872417000011/amzn-20161231x10k.htm" TargetMode="External" Id="rId2"/><Relationship Type="http://schemas.openxmlformats.org/officeDocument/2006/relationships/hyperlink" Target="https://www.sec.gov/Archives/edgar/data/865436/000086543616000213/wfm-2016925x10k.htm" TargetMode="External" Id="rId3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H21"/>
  <sheetViews>
    <sheetView showFormulas="0" showGridLines="0" showRowColHeaders="1" showZeros="1" rightToLeft="0" tabSelected="1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FIN 4004 — Method 5 M&amp;A Accretion/Dilution</t>
        </is>
      </c>
    </row>
    <row r="2" ht="30" customHeight="1" s="36">
      <c r="A2" s="38" t="inlineStr">
        <is>
          <t>One named acquirer, one named target, and a transparent classroom transaction model.</t>
        </is>
      </c>
    </row>
    <row r="3"/>
    <row r="4"/>
    <row r="5" ht="15" customHeight="1" s="36">
      <c r="A5" s="39" t="inlineStr">
        <is>
          <t>Acquirer</t>
        </is>
      </c>
      <c r="B5" s="40" t="inlineStr">
        <is>
          <t>Amazon.com, Inc. (AMZN)</t>
        </is>
      </c>
    </row>
    <row r="6" ht="15" customHeight="1" s="36">
      <c r="A6" s="39" t="inlineStr">
        <is>
          <t>Target</t>
        </is>
      </c>
      <c r="B6" s="40" t="inlineStr">
        <is>
          <t>Whole Foods Market, Inc. (WFM)</t>
        </is>
      </c>
    </row>
    <row r="7" ht="15" customHeight="1" s="36">
      <c r="A7" s="39" t="inlineStr">
        <is>
          <t>Method</t>
        </is>
      </c>
      <c r="B7" s="40" t="inlineStr">
        <is>
          <t>5 — M&amp;A Accretion/Dilution and Transaction Analysis</t>
        </is>
      </c>
    </row>
    <row r="8" ht="15" customHeight="1" s="36">
      <c r="A8" s="39" t="inlineStr">
        <is>
          <t>Model status</t>
        </is>
      </c>
      <c r="B8" s="40" t="inlineStr">
        <is>
          <t>PASS</t>
        </is>
      </c>
    </row>
    <row r="9" ht="15" customHeight="1" s="36">
      <c r="A9" s="39" t="inlineStr">
        <is>
          <t>Deal conclusion</t>
        </is>
      </c>
      <c r="B9" s="40" t="inlineStr">
        <is>
          <t>ACCRETIVE</t>
        </is>
      </c>
    </row>
    <row r="10" ht="15" customHeight="1" s="36">
      <c r="A10" s="39" t="inlineStr">
        <is>
          <t>Common company-data cutoff</t>
        </is>
      </c>
      <c r="B10" s="40" t="inlineStr">
        <is>
          <t>2017-06-15</t>
        </is>
      </c>
    </row>
    <row r="11" ht="15" customHeight="1" s="36">
      <c r="A11" s="39" t="inlineStr">
        <is>
          <t>Announcement date</t>
        </is>
      </c>
      <c r="B11" s="40" t="inlineStr">
        <is>
          <t>2017-06-16</t>
        </is>
      </c>
    </row>
    <row r="12" ht="15" customHeight="1" s="36">
      <c r="A12" s="39" t="inlineStr">
        <is>
          <t>Units</t>
        </is>
      </c>
      <c r="B12" s="40" t="inlineStr">
        <is>
          <t>USD millions, except per-share values, rates, multiples, and EPS</t>
        </is>
      </c>
    </row>
    <row r="13" ht="15" customHeight="1" s="36">
      <c r="A13" s="39" t="inlineStr">
        <is>
          <t>Model version</t>
        </is>
      </c>
      <c r="B13" s="40" t="inlineStr">
        <is>
          <t>4.0 — Method 5 formula-driven teaching workbook</t>
        </is>
      </c>
    </row>
    <row r="14"/>
    <row r="15" ht="15" customHeight="1" s="36">
      <c r="A15" s="39" t="inlineStr">
        <is>
          <t>Professor</t>
        </is>
      </c>
      <c r="B15" s="40" t="inlineStr">
        <is>
          <t>Mehmet Canayaz</t>
        </is>
      </c>
    </row>
    <row r="16" ht="15" customHeight="1" s="36">
      <c r="A16" s="39" t="inlineStr">
        <is>
          <t>Course</t>
        </is>
      </c>
      <c r="B16" s="40" t="inlineStr">
        <is>
          <t>FIN 4004: Advanced Corporate Finance</t>
        </is>
      </c>
    </row>
    <row r="17"/>
    <row r="18"/>
    <row r="19" ht="15" customHeight="1" s="36">
      <c r="A19" s="41" t="inlineStr">
        <is>
          <t>Interpretation warning</t>
        </is>
      </c>
      <c r="B19" s="42" t="inlineStr">
        <is>
          <t>PASS means that the model identities reconcile. ACCRETIVE or DILUTIVE describes the Year 1 EPS result. Neither conclusion proves that the transaction creates shareholder value. The packaged Amazon/Whole Foods case is a classroom model, not Amazon's internal analysis.</t>
        </is>
      </c>
    </row>
    <row r="20" ht="15" customHeight="1" s="36"/>
    <row r="21" ht="15" customHeight="1" s="36"/>
  </sheetData>
  <mergeCells count="3">
    <mergeCell ref="A1:H1"/>
    <mergeCell ref="A2:H2"/>
    <mergeCell ref="B19:H2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1"/>
  </sheetPr>
  <dimension ref="A1:H10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Step V. EPS Accretion/Dilution and Breakeven</t>
        </is>
      </c>
    </row>
    <row r="2" ht="30" customHeight="1" s="36">
      <c r="A2" s="38" t="inlineStr">
        <is>
          <t>Primary Method 5 outputs. EPS accretion alone does not prove value creation.</t>
        </is>
      </c>
    </row>
    <row r="3"/>
    <row r="4" ht="15" customHeight="1" s="36">
      <c r="A4" s="43" t="inlineStr">
        <is>
          <t>Reference case</t>
        </is>
      </c>
      <c r="B4" s="43" t="inlineStr">
        <is>
          <t>Value</t>
        </is>
      </c>
      <c r="D4" s="43" t="inlineStr">
        <is>
          <t>Student case</t>
        </is>
      </c>
      <c r="E4" s="43" t="inlineStr">
        <is>
          <t>Value</t>
        </is>
      </c>
    </row>
    <row r="5" ht="15" customHeight="1" s="36">
      <c r="A5" s="48" t="inlineStr">
        <is>
          <t>Acquirer Standalone EPS</t>
        </is>
      </c>
      <c r="B5" s="60">
        <f>'Pro Forma Earnings'!B18</f>
        <v/>
      </c>
      <c r="D5" s="48" t="inlineStr">
        <is>
          <t>Acquirer Standalone EPS</t>
        </is>
      </c>
      <c r="E5" s="60">
        <f>'Pro Forma Earnings'!G18</f>
        <v/>
      </c>
    </row>
    <row r="6" ht="15" customHeight="1" s="36">
      <c r="A6" s="48" t="inlineStr">
        <is>
          <t>Pro Forma EPS</t>
        </is>
      </c>
      <c r="B6" s="60">
        <f>'Pro Forma Earnings'!B19</f>
        <v/>
      </c>
      <c r="D6" s="48" t="inlineStr">
        <is>
          <t>Pro Forma EPS</t>
        </is>
      </c>
      <c r="E6" s="60">
        <f>'Pro Forma Earnings'!G19</f>
        <v/>
      </c>
    </row>
    <row r="7" ht="15" customHeight="1" s="36">
      <c r="A7" s="48" t="inlineStr">
        <is>
          <t>Year 1 EPS Accretion / (Dilution)</t>
        </is>
      </c>
      <c r="B7" s="64">
        <f>'Pro Forma Earnings'!B20</f>
        <v/>
      </c>
      <c r="D7" s="48" t="inlineStr">
        <is>
          <t>Year 1 EPS Accretion / (Dilution)</t>
        </is>
      </c>
      <c r="E7" s="64">
        <f>'Pro Forma Earnings'!G20</f>
        <v/>
      </c>
    </row>
    <row r="8" ht="15" customHeight="1" s="36">
      <c r="A8" s="48" t="inlineStr">
        <is>
          <t>Deal Conclusion</t>
        </is>
      </c>
      <c r="B8" s="66">
        <f>IF(B7&gt;Assumptions!B34,"ACCRETIVE",IF(B7&lt;-Assumptions!B34,"DILUTIVE","NEUTRAL"))</f>
        <v/>
      </c>
      <c r="D8" s="48" t="inlineStr">
        <is>
          <t>Deal Conclusion</t>
        </is>
      </c>
      <c r="E8" s="66">
        <f>IF(E7&gt;Assumptions!C34,"ACCRETIVE",IF(E7&lt;-Assumptions!C34,"DILUTIVE","NEUTRAL"))</f>
        <v/>
      </c>
    </row>
    <row r="9" ht="15" customHeight="1" s="36">
      <c r="A9" s="48" t="inlineStr">
        <is>
          <t>Breakeven Run-Rate Pretax Synergies</t>
        </is>
      </c>
      <c r="B9" s="63">
        <f>MAX(0,((B5*'Pro Forma Earnings'!B17)-('Pro Forma Earnings'!B14-'Pro Forma Earnings'!B8))/((1-Assumptions!B18)*Assumptions!B20))</f>
        <v/>
      </c>
      <c r="D9" s="48" t="inlineStr">
        <is>
          <t>Breakeven Run-Rate Pretax Synergies</t>
        </is>
      </c>
      <c r="E9" s="63">
        <f>MAX(0,((E5*'Pro Forma Earnings'!G17)-('Pro Forma Earnings'!G14-'Pro Forma Earnings'!G8))/((1-Assumptions!C18)*Assumptions!C20))</f>
        <v/>
      </c>
    </row>
    <row r="10" ht="15" customHeight="1" s="36">
      <c r="A10" s="48" t="inlineStr">
        <is>
          <t>Maximum Nondilutive Offer Price</t>
        </is>
      </c>
      <c r="B10" s="60">
        <f>'Source Data'!B9</f>
        <v/>
      </c>
      <c r="D10" s="48" t="inlineStr">
        <is>
          <t>Maximum Nondilutive Offer Price</t>
        </is>
      </c>
      <c r="E10" s="60">
        <f>'Source Data'!C9</f>
        <v/>
      </c>
    </row>
  </sheetData>
  <mergeCells count="2"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1"/>
  </sheetPr>
  <dimension ref="A1:I19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9"/>
  </cols>
  <sheetData>
    <row r="1" ht="24" customHeight="1" s="36">
      <c r="A1" s="37" t="inlineStr">
        <is>
          <t>Method 5 Sensitivity</t>
        </is>
      </c>
    </row>
    <row r="2" ht="30" customHeight="1" s="36">
      <c r="A2" s="38" t="inlineStr">
        <is>
          <t>Year 1 EPS accretion/dilution across offer price and run-rate cost synergies.</t>
        </is>
      </c>
    </row>
    <row r="3"/>
    <row r="4" ht="15" customHeight="1" s="36">
      <c r="A4" s="48" t="inlineStr">
        <is>
          <t>Reference case</t>
        </is>
      </c>
    </row>
    <row r="5" ht="15" customHeight="1" s="36">
      <c r="A5" s="48" t="inlineStr">
        <is>
          <t>Run-Rate Synergies / Offer Price</t>
        </is>
      </c>
      <c r="B5" s="51" t="n">
        <v>37.8</v>
      </c>
      <c r="C5" s="51" t="n">
        <v>39.9</v>
      </c>
      <c r="D5" s="51" t="n">
        <v>42</v>
      </c>
      <c r="E5" s="51" t="n">
        <v>44.1</v>
      </c>
      <c r="F5" s="51" t="n">
        <v>46.2</v>
      </c>
    </row>
    <row r="6" ht="15" customHeight="1" s="36">
      <c r="A6" s="49" t="n">
        <v>0</v>
      </c>
      <c r="B6" s="64">
        <f>(((Assumptions!B13+Assumptions!B14+Assumptions!B15*(1-Assumptions!B18)+$A6*Assumptions!B20*(1-Assumptions!B18)-MAX(0,(B$5*Assumptions!B6*(1-Assumptions!B8)+Assumptions!B11+B$5*Assumptions!B6*Assumptions!B21-Assumptions!B9-Assumptions!B10)/(1-Assumptions!B22))*Assumptions!B16*(1-Assumptions!B18)-Assumptions!B9*Assumptions!B17*(1-Assumptions!B18)-'Purchase Accounting'!B12*(1-Assumptions!B18)-MAX(0,(B$5*Assumptions!B6*(1-Assumptions!B8)+Assumptions!B11+B$5*Assumptions!B6*Assumptions!B21-Assumptions!B9-Assumptions!B10)/(1-Assumptions!B22))*Assumptions!B22/Assumptions!B23*(1-Assumptions!B18)-B$5*Assumptions!B6*Assumptions!B30*(1-Assumptions!B18))/( Assumptions!B12+B$5*Assumptions!B6*Assumptions!B8/Assumptions!B7))/(Assumptions!B13/Assumptions!B12)-1)</f>
        <v/>
      </c>
      <c r="C6" s="64">
        <f>(((Assumptions!B13+Assumptions!B14+Assumptions!B15*(1-Assumptions!B18)+$A6*Assumptions!B20*(1-Assumptions!B18)-MAX(0,(C$5*Assumptions!B6*(1-Assumptions!B8)+Assumptions!B11+C$5*Assumptions!B6*Assumptions!B21-Assumptions!B9-Assumptions!B10)/(1-Assumptions!B22))*Assumptions!B16*(1-Assumptions!B18)-Assumptions!B9*Assumptions!B17*(1-Assumptions!B18)-'Purchase Accounting'!B12*(1-Assumptions!B18)-MAX(0,(C$5*Assumptions!B6*(1-Assumptions!B8)+Assumptions!B11+C$5*Assumptions!B6*Assumptions!B21-Assumptions!B9-Assumptions!B10)/(1-Assumptions!B22))*Assumptions!B22/Assumptions!B23*(1-Assumptions!B18)-C$5*Assumptions!B6*Assumptions!B30*(1-Assumptions!B18))/( Assumptions!B12+C$5*Assumptions!B6*Assumptions!B8/Assumptions!B7))/(Assumptions!B13/Assumptions!B12)-1)</f>
        <v/>
      </c>
      <c r="D6" s="64">
        <f>(((Assumptions!B13+Assumptions!B14+Assumptions!B15*(1-Assumptions!B18)+$A6*Assumptions!B20*(1-Assumptions!B18)-MAX(0,(D$5*Assumptions!B6*(1-Assumptions!B8)+Assumptions!B11+D$5*Assumptions!B6*Assumptions!B21-Assumptions!B9-Assumptions!B10)/(1-Assumptions!B22))*Assumptions!B16*(1-Assumptions!B18)-Assumptions!B9*Assumptions!B17*(1-Assumptions!B18)-'Purchase Accounting'!B12*(1-Assumptions!B18)-MAX(0,(D$5*Assumptions!B6*(1-Assumptions!B8)+Assumptions!B11+D$5*Assumptions!B6*Assumptions!B21-Assumptions!B9-Assumptions!B10)/(1-Assumptions!B22))*Assumptions!B22/Assumptions!B23*(1-Assumptions!B18)-D$5*Assumptions!B6*Assumptions!B30*(1-Assumptions!B18))/( Assumptions!B12+D$5*Assumptions!B6*Assumptions!B8/Assumptions!B7))/(Assumptions!B13/Assumptions!B12)-1)</f>
        <v/>
      </c>
      <c r="E6" s="64">
        <f>(((Assumptions!B13+Assumptions!B14+Assumptions!B15*(1-Assumptions!B18)+$A6*Assumptions!B20*(1-Assumptions!B18)-MAX(0,(E$5*Assumptions!B6*(1-Assumptions!B8)+Assumptions!B11+E$5*Assumptions!B6*Assumptions!B21-Assumptions!B9-Assumptions!B10)/(1-Assumptions!B22))*Assumptions!B16*(1-Assumptions!B18)-Assumptions!B9*Assumptions!B17*(1-Assumptions!B18)-'Purchase Accounting'!B12*(1-Assumptions!B18)-MAX(0,(E$5*Assumptions!B6*(1-Assumptions!B8)+Assumptions!B11+E$5*Assumptions!B6*Assumptions!B21-Assumptions!B9-Assumptions!B10)/(1-Assumptions!B22))*Assumptions!B22/Assumptions!B23*(1-Assumptions!B18)-E$5*Assumptions!B6*Assumptions!B30*(1-Assumptions!B18))/( Assumptions!B12+E$5*Assumptions!B6*Assumptions!B8/Assumptions!B7))/(Assumptions!B13/Assumptions!B12)-1)</f>
        <v/>
      </c>
      <c r="F6" s="64">
        <f>(((Assumptions!B13+Assumptions!B14+Assumptions!B15*(1-Assumptions!B18)+$A6*Assumptions!B20*(1-Assumptions!B18)-MAX(0,(F$5*Assumptions!B6*(1-Assumptions!B8)+Assumptions!B11+F$5*Assumptions!B6*Assumptions!B21-Assumptions!B9-Assumptions!B10)/(1-Assumptions!B22))*Assumptions!B16*(1-Assumptions!B18)-Assumptions!B9*Assumptions!B17*(1-Assumptions!B18)-'Purchase Accounting'!B12*(1-Assumptions!B18)-MAX(0,(F$5*Assumptions!B6*(1-Assumptions!B8)+Assumptions!B11+F$5*Assumptions!B6*Assumptions!B21-Assumptions!B9-Assumptions!B10)/(1-Assumptions!B22))*Assumptions!B22/Assumptions!B23*(1-Assumptions!B18)-F$5*Assumptions!B6*Assumptions!B30*(1-Assumptions!B18))/( Assumptions!B12+F$5*Assumptions!B6*Assumptions!B8/Assumptions!B7))/(Assumptions!B13/Assumptions!B12)-1)</f>
        <v/>
      </c>
    </row>
    <row r="7" ht="15" customHeight="1" s="36">
      <c r="A7" s="49" t="n">
        <v>75</v>
      </c>
      <c r="B7" s="64">
        <f>(((Assumptions!B13+Assumptions!B14+Assumptions!B15*(1-Assumptions!B18)+$A7*Assumptions!B20*(1-Assumptions!B18)-MAX(0,(B$5*Assumptions!B6*(1-Assumptions!B8)+Assumptions!B11+B$5*Assumptions!B6*Assumptions!B21-Assumptions!B9-Assumptions!B10)/(1-Assumptions!B22))*Assumptions!B16*(1-Assumptions!B18)-Assumptions!B9*Assumptions!B17*(1-Assumptions!B18)-'Purchase Accounting'!B12*(1-Assumptions!B18)-MAX(0,(B$5*Assumptions!B6*(1-Assumptions!B8)+Assumptions!B11+B$5*Assumptions!B6*Assumptions!B21-Assumptions!B9-Assumptions!B10)/(1-Assumptions!B22))*Assumptions!B22/Assumptions!B23*(1-Assumptions!B18)-B$5*Assumptions!B6*Assumptions!B30*(1-Assumptions!B18))/( Assumptions!B12+B$5*Assumptions!B6*Assumptions!B8/Assumptions!B7))/(Assumptions!B13/Assumptions!B12)-1)</f>
        <v/>
      </c>
      <c r="C7" s="64">
        <f>(((Assumptions!B13+Assumptions!B14+Assumptions!B15*(1-Assumptions!B18)+$A7*Assumptions!B20*(1-Assumptions!B18)-MAX(0,(C$5*Assumptions!B6*(1-Assumptions!B8)+Assumptions!B11+C$5*Assumptions!B6*Assumptions!B21-Assumptions!B9-Assumptions!B10)/(1-Assumptions!B22))*Assumptions!B16*(1-Assumptions!B18)-Assumptions!B9*Assumptions!B17*(1-Assumptions!B18)-'Purchase Accounting'!B12*(1-Assumptions!B18)-MAX(0,(C$5*Assumptions!B6*(1-Assumptions!B8)+Assumptions!B11+C$5*Assumptions!B6*Assumptions!B21-Assumptions!B9-Assumptions!B10)/(1-Assumptions!B22))*Assumptions!B22/Assumptions!B23*(1-Assumptions!B18)-C$5*Assumptions!B6*Assumptions!B30*(1-Assumptions!B18))/( Assumptions!B12+C$5*Assumptions!B6*Assumptions!B8/Assumptions!B7))/(Assumptions!B13/Assumptions!B12)-1)</f>
        <v/>
      </c>
      <c r="D7" s="64">
        <f>(((Assumptions!B13+Assumptions!B14+Assumptions!B15*(1-Assumptions!B18)+$A7*Assumptions!B20*(1-Assumptions!B18)-MAX(0,(D$5*Assumptions!B6*(1-Assumptions!B8)+Assumptions!B11+D$5*Assumptions!B6*Assumptions!B21-Assumptions!B9-Assumptions!B10)/(1-Assumptions!B22))*Assumptions!B16*(1-Assumptions!B18)-Assumptions!B9*Assumptions!B17*(1-Assumptions!B18)-'Purchase Accounting'!B12*(1-Assumptions!B18)-MAX(0,(D$5*Assumptions!B6*(1-Assumptions!B8)+Assumptions!B11+D$5*Assumptions!B6*Assumptions!B21-Assumptions!B9-Assumptions!B10)/(1-Assumptions!B22))*Assumptions!B22/Assumptions!B23*(1-Assumptions!B18)-D$5*Assumptions!B6*Assumptions!B30*(1-Assumptions!B18))/( Assumptions!B12+D$5*Assumptions!B6*Assumptions!B8/Assumptions!B7))/(Assumptions!B13/Assumptions!B12)-1)</f>
        <v/>
      </c>
      <c r="E7" s="64">
        <f>(((Assumptions!B13+Assumptions!B14+Assumptions!B15*(1-Assumptions!B18)+$A7*Assumptions!B20*(1-Assumptions!B18)-MAX(0,(E$5*Assumptions!B6*(1-Assumptions!B8)+Assumptions!B11+E$5*Assumptions!B6*Assumptions!B21-Assumptions!B9-Assumptions!B10)/(1-Assumptions!B22))*Assumptions!B16*(1-Assumptions!B18)-Assumptions!B9*Assumptions!B17*(1-Assumptions!B18)-'Purchase Accounting'!B12*(1-Assumptions!B18)-MAX(0,(E$5*Assumptions!B6*(1-Assumptions!B8)+Assumptions!B11+E$5*Assumptions!B6*Assumptions!B21-Assumptions!B9-Assumptions!B10)/(1-Assumptions!B22))*Assumptions!B22/Assumptions!B23*(1-Assumptions!B18)-E$5*Assumptions!B6*Assumptions!B30*(1-Assumptions!B18))/( Assumptions!B12+E$5*Assumptions!B6*Assumptions!B8/Assumptions!B7))/(Assumptions!B13/Assumptions!B12)-1)</f>
        <v/>
      </c>
      <c r="F7" s="64">
        <f>(((Assumptions!B13+Assumptions!B14+Assumptions!B15*(1-Assumptions!B18)+$A7*Assumptions!B20*(1-Assumptions!B18)-MAX(0,(F$5*Assumptions!B6*(1-Assumptions!B8)+Assumptions!B11+F$5*Assumptions!B6*Assumptions!B21-Assumptions!B9-Assumptions!B10)/(1-Assumptions!B22))*Assumptions!B16*(1-Assumptions!B18)-Assumptions!B9*Assumptions!B17*(1-Assumptions!B18)-'Purchase Accounting'!B12*(1-Assumptions!B18)-MAX(0,(F$5*Assumptions!B6*(1-Assumptions!B8)+Assumptions!B11+F$5*Assumptions!B6*Assumptions!B21-Assumptions!B9-Assumptions!B10)/(1-Assumptions!B22))*Assumptions!B22/Assumptions!B23*(1-Assumptions!B18)-F$5*Assumptions!B6*Assumptions!B30*(1-Assumptions!B18))/( Assumptions!B12+F$5*Assumptions!B6*Assumptions!B8/Assumptions!B7))/(Assumptions!B13/Assumptions!B12)-1)</f>
        <v/>
      </c>
    </row>
    <row r="8" ht="15" customHeight="1" s="36">
      <c r="A8" s="49" t="n">
        <v>150</v>
      </c>
      <c r="B8" s="64">
        <f>(((Assumptions!B13+Assumptions!B14+Assumptions!B15*(1-Assumptions!B18)+$A8*Assumptions!B20*(1-Assumptions!B18)-MAX(0,(B$5*Assumptions!B6*(1-Assumptions!B8)+Assumptions!B11+B$5*Assumptions!B6*Assumptions!B21-Assumptions!B9-Assumptions!B10)/(1-Assumptions!B22))*Assumptions!B16*(1-Assumptions!B18)-Assumptions!B9*Assumptions!B17*(1-Assumptions!B18)-'Purchase Accounting'!B12*(1-Assumptions!B18)-MAX(0,(B$5*Assumptions!B6*(1-Assumptions!B8)+Assumptions!B11+B$5*Assumptions!B6*Assumptions!B21-Assumptions!B9-Assumptions!B10)/(1-Assumptions!B22))*Assumptions!B22/Assumptions!B23*(1-Assumptions!B18)-B$5*Assumptions!B6*Assumptions!B30*(1-Assumptions!B18))/( Assumptions!B12+B$5*Assumptions!B6*Assumptions!B8/Assumptions!B7))/(Assumptions!B13/Assumptions!B12)-1)</f>
        <v/>
      </c>
      <c r="C8" s="64">
        <f>(((Assumptions!B13+Assumptions!B14+Assumptions!B15*(1-Assumptions!B18)+$A8*Assumptions!B20*(1-Assumptions!B18)-MAX(0,(C$5*Assumptions!B6*(1-Assumptions!B8)+Assumptions!B11+C$5*Assumptions!B6*Assumptions!B21-Assumptions!B9-Assumptions!B10)/(1-Assumptions!B22))*Assumptions!B16*(1-Assumptions!B18)-Assumptions!B9*Assumptions!B17*(1-Assumptions!B18)-'Purchase Accounting'!B12*(1-Assumptions!B18)-MAX(0,(C$5*Assumptions!B6*(1-Assumptions!B8)+Assumptions!B11+C$5*Assumptions!B6*Assumptions!B21-Assumptions!B9-Assumptions!B10)/(1-Assumptions!B22))*Assumptions!B22/Assumptions!B23*(1-Assumptions!B18)-C$5*Assumptions!B6*Assumptions!B30*(1-Assumptions!B18))/( Assumptions!B12+C$5*Assumptions!B6*Assumptions!B8/Assumptions!B7))/(Assumptions!B13/Assumptions!B12)-1)</f>
        <v/>
      </c>
      <c r="D8" s="64">
        <f>(((Assumptions!B13+Assumptions!B14+Assumptions!B15*(1-Assumptions!B18)+$A8*Assumptions!B20*(1-Assumptions!B18)-MAX(0,(D$5*Assumptions!B6*(1-Assumptions!B8)+Assumptions!B11+D$5*Assumptions!B6*Assumptions!B21-Assumptions!B9-Assumptions!B10)/(1-Assumptions!B22))*Assumptions!B16*(1-Assumptions!B18)-Assumptions!B9*Assumptions!B17*(1-Assumptions!B18)-'Purchase Accounting'!B12*(1-Assumptions!B18)-MAX(0,(D$5*Assumptions!B6*(1-Assumptions!B8)+Assumptions!B11+D$5*Assumptions!B6*Assumptions!B21-Assumptions!B9-Assumptions!B10)/(1-Assumptions!B22))*Assumptions!B22/Assumptions!B23*(1-Assumptions!B18)-D$5*Assumptions!B6*Assumptions!B30*(1-Assumptions!B18))/( Assumptions!B12+D$5*Assumptions!B6*Assumptions!B8/Assumptions!B7))/(Assumptions!B13/Assumptions!B12)-1)</f>
        <v/>
      </c>
      <c r="E8" s="64">
        <f>(((Assumptions!B13+Assumptions!B14+Assumptions!B15*(1-Assumptions!B18)+$A8*Assumptions!B20*(1-Assumptions!B18)-MAX(0,(E$5*Assumptions!B6*(1-Assumptions!B8)+Assumptions!B11+E$5*Assumptions!B6*Assumptions!B21-Assumptions!B9-Assumptions!B10)/(1-Assumptions!B22))*Assumptions!B16*(1-Assumptions!B18)-Assumptions!B9*Assumptions!B17*(1-Assumptions!B18)-'Purchase Accounting'!B12*(1-Assumptions!B18)-MAX(0,(E$5*Assumptions!B6*(1-Assumptions!B8)+Assumptions!B11+E$5*Assumptions!B6*Assumptions!B21-Assumptions!B9-Assumptions!B10)/(1-Assumptions!B22))*Assumptions!B22/Assumptions!B23*(1-Assumptions!B18)-E$5*Assumptions!B6*Assumptions!B30*(1-Assumptions!B18))/( Assumptions!B12+E$5*Assumptions!B6*Assumptions!B8/Assumptions!B7))/(Assumptions!B13/Assumptions!B12)-1)</f>
        <v/>
      </c>
      <c r="F8" s="64">
        <f>(((Assumptions!B13+Assumptions!B14+Assumptions!B15*(1-Assumptions!B18)+$A8*Assumptions!B20*(1-Assumptions!B18)-MAX(0,(F$5*Assumptions!B6*(1-Assumptions!B8)+Assumptions!B11+F$5*Assumptions!B6*Assumptions!B21-Assumptions!B9-Assumptions!B10)/(1-Assumptions!B22))*Assumptions!B16*(1-Assumptions!B18)-Assumptions!B9*Assumptions!B17*(1-Assumptions!B18)-'Purchase Accounting'!B12*(1-Assumptions!B18)-MAX(0,(F$5*Assumptions!B6*(1-Assumptions!B8)+Assumptions!B11+F$5*Assumptions!B6*Assumptions!B21-Assumptions!B9-Assumptions!B10)/(1-Assumptions!B22))*Assumptions!B22/Assumptions!B23*(1-Assumptions!B18)-F$5*Assumptions!B6*Assumptions!B30*(1-Assumptions!B18))/( Assumptions!B12+F$5*Assumptions!B6*Assumptions!B8/Assumptions!B7))/(Assumptions!B13/Assumptions!B12)-1)</f>
        <v/>
      </c>
    </row>
    <row r="9" ht="15" customHeight="1" s="36">
      <c r="A9" s="49" t="n">
        <v>225</v>
      </c>
      <c r="B9" s="64">
        <f>(((Assumptions!B13+Assumptions!B14+Assumptions!B15*(1-Assumptions!B18)+$A9*Assumptions!B20*(1-Assumptions!B18)-MAX(0,(B$5*Assumptions!B6*(1-Assumptions!B8)+Assumptions!B11+B$5*Assumptions!B6*Assumptions!B21-Assumptions!B9-Assumptions!B10)/(1-Assumptions!B22))*Assumptions!B16*(1-Assumptions!B18)-Assumptions!B9*Assumptions!B17*(1-Assumptions!B18)-'Purchase Accounting'!B12*(1-Assumptions!B18)-MAX(0,(B$5*Assumptions!B6*(1-Assumptions!B8)+Assumptions!B11+B$5*Assumptions!B6*Assumptions!B21-Assumptions!B9-Assumptions!B10)/(1-Assumptions!B22))*Assumptions!B22/Assumptions!B23*(1-Assumptions!B18)-B$5*Assumptions!B6*Assumptions!B30*(1-Assumptions!B18))/( Assumptions!B12+B$5*Assumptions!B6*Assumptions!B8/Assumptions!B7))/(Assumptions!B13/Assumptions!B12)-1)</f>
        <v/>
      </c>
      <c r="C9" s="64">
        <f>(((Assumptions!B13+Assumptions!B14+Assumptions!B15*(1-Assumptions!B18)+$A9*Assumptions!B20*(1-Assumptions!B18)-MAX(0,(C$5*Assumptions!B6*(1-Assumptions!B8)+Assumptions!B11+C$5*Assumptions!B6*Assumptions!B21-Assumptions!B9-Assumptions!B10)/(1-Assumptions!B22))*Assumptions!B16*(1-Assumptions!B18)-Assumptions!B9*Assumptions!B17*(1-Assumptions!B18)-'Purchase Accounting'!B12*(1-Assumptions!B18)-MAX(0,(C$5*Assumptions!B6*(1-Assumptions!B8)+Assumptions!B11+C$5*Assumptions!B6*Assumptions!B21-Assumptions!B9-Assumptions!B10)/(1-Assumptions!B22))*Assumptions!B22/Assumptions!B23*(1-Assumptions!B18)-C$5*Assumptions!B6*Assumptions!B30*(1-Assumptions!B18))/( Assumptions!B12+C$5*Assumptions!B6*Assumptions!B8/Assumptions!B7))/(Assumptions!B13/Assumptions!B12)-1)</f>
        <v/>
      </c>
      <c r="D9" s="64">
        <f>(((Assumptions!B13+Assumptions!B14+Assumptions!B15*(1-Assumptions!B18)+$A9*Assumptions!B20*(1-Assumptions!B18)-MAX(0,(D$5*Assumptions!B6*(1-Assumptions!B8)+Assumptions!B11+D$5*Assumptions!B6*Assumptions!B21-Assumptions!B9-Assumptions!B10)/(1-Assumptions!B22))*Assumptions!B16*(1-Assumptions!B18)-Assumptions!B9*Assumptions!B17*(1-Assumptions!B18)-'Purchase Accounting'!B12*(1-Assumptions!B18)-MAX(0,(D$5*Assumptions!B6*(1-Assumptions!B8)+Assumptions!B11+D$5*Assumptions!B6*Assumptions!B21-Assumptions!B9-Assumptions!B10)/(1-Assumptions!B22))*Assumptions!B22/Assumptions!B23*(1-Assumptions!B18)-D$5*Assumptions!B6*Assumptions!B30*(1-Assumptions!B18))/( Assumptions!B12+D$5*Assumptions!B6*Assumptions!B8/Assumptions!B7))/(Assumptions!B13/Assumptions!B12)-1)</f>
        <v/>
      </c>
      <c r="E9" s="64">
        <f>(((Assumptions!B13+Assumptions!B14+Assumptions!B15*(1-Assumptions!B18)+$A9*Assumptions!B20*(1-Assumptions!B18)-MAX(0,(E$5*Assumptions!B6*(1-Assumptions!B8)+Assumptions!B11+E$5*Assumptions!B6*Assumptions!B21-Assumptions!B9-Assumptions!B10)/(1-Assumptions!B22))*Assumptions!B16*(1-Assumptions!B18)-Assumptions!B9*Assumptions!B17*(1-Assumptions!B18)-'Purchase Accounting'!B12*(1-Assumptions!B18)-MAX(0,(E$5*Assumptions!B6*(1-Assumptions!B8)+Assumptions!B11+E$5*Assumptions!B6*Assumptions!B21-Assumptions!B9-Assumptions!B10)/(1-Assumptions!B22))*Assumptions!B22/Assumptions!B23*(1-Assumptions!B18)-E$5*Assumptions!B6*Assumptions!B30*(1-Assumptions!B18))/( Assumptions!B12+E$5*Assumptions!B6*Assumptions!B8/Assumptions!B7))/(Assumptions!B13/Assumptions!B12)-1)</f>
        <v/>
      </c>
      <c r="F9" s="64">
        <f>(((Assumptions!B13+Assumptions!B14+Assumptions!B15*(1-Assumptions!B18)+$A9*Assumptions!B20*(1-Assumptions!B18)-MAX(0,(F$5*Assumptions!B6*(1-Assumptions!B8)+Assumptions!B11+F$5*Assumptions!B6*Assumptions!B21-Assumptions!B9-Assumptions!B10)/(1-Assumptions!B22))*Assumptions!B16*(1-Assumptions!B18)-Assumptions!B9*Assumptions!B17*(1-Assumptions!B18)-'Purchase Accounting'!B12*(1-Assumptions!B18)-MAX(0,(F$5*Assumptions!B6*(1-Assumptions!B8)+Assumptions!B11+F$5*Assumptions!B6*Assumptions!B21-Assumptions!B9-Assumptions!B10)/(1-Assumptions!B22))*Assumptions!B22/Assumptions!B23*(1-Assumptions!B18)-F$5*Assumptions!B6*Assumptions!B30*(1-Assumptions!B18))/( Assumptions!B12+F$5*Assumptions!B6*Assumptions!B8/Assumptions!B7))/(Assumptions!B13/Assumptions!B12)-1)</f>
        <v/>
      </c>
    </row>
    <row r="10" ht="15" customHeight="1" s="36">
      <c r="A10" s="49" t="n">
        <v>300</v>
      </c>
      <c r="B10" s="64">
        <f>(((Assumptions!B13+Assumptions!B14+Assumptions!B15*(1-Assumptions!B18)+$A10*Assumptions!B20*(1-Assumptions!B18)-MAX(0,(B$5*Assumptions!B6*(1-Assumptions!B8)+Assumptions!B11+B$5*Assumptions!B6*Assumptions!B21-Assumptions!B9-Assumptions!B10)/(1-Assumptions!B22))*Assumptions!B16*(1-Assumptions!B18)-Assumptions!B9*Assumptions!B17*(1-Assumptions!B18)-'Purchase Accounting'!B12*(1-Assumptions!B18)-MAX(0,(B$5*Assumptions!B6*(1-Assumptions!B8)+Assumptions!B11+B$5*Assumptions!B6*Assumptions!B21-Assumptions!B9-Assumptions!B10)/(1-Assumptions!B22))*Assumptions!B22/Assumptions!B23*(1-Assumptions!B18)-B$5*Assumptions!B6*Assumptions!B30*(1-Assumptions!B18))/( Assumptions!B12+B$5*Assumptions!B6*Assumptions!B8/Assumptions!B7))/(Assumptions!B13/Assumptions!B12)-1)</f>
        <v/>
      </c>
      <c r="C10" s="64">
        <f>(((Assumptions!B13+Assumptions!B14+Assumptions!B15*(1-Assumptions!B18)+$A10*Assumptions!B20*(1-Assumptions!B18)-MAX(0,(C$5*Assumptions!B6*(1-Assumptions!B8)+Assumptions!B11+C$5*Assumptions!B6*Assumptions!B21-Assumptions!B9-Assumptions!B10)/(1-Assumptions!B22))*Assumptions!B16*(1-Assumptions!B18)-Assumptions!B9*Assumptions!B17*(1-Assumptions!B18)-'Purchase Accounting'!B12*(1-Assumptions!B18)-MAX(0,(C$5*Assumptions!B6*(1-Assumptions!B8)+Assumptions!B11+C$5*Assumptions!B6*Assumptions!B21-Assumptions!B9-Assumptions!B10)/(1-Assumptions!B22))*Assumptions!B22/Assumptions!B23*(1-Assumptions!B18)-C$5*Assumptions!B6*Assumptions!B30*(1-Assumptions!B18))/( Assumptions!B12+C$5*Assumptions!B6*Assumptions!B8/Assumptions!B7))/(Assumptions!B13/Assumptions!B12)-1)</f>
        <v/>
      </c>
      <c r="D10" s="64">
        <f>(((Assumptions!B13+Assumptions!B14+Assumptions!B15*(1-Assumptions!B18)+$A10*Assumptions!B20*(1-Assumptions!B18)-MAX(0,(D$5*Assumptions!B6*(1-Assumptions!B8)+Assumptions!B11+D$5*Assumptions!B6*Assumptions!B21-Assumptions!B9-Assumptions!B10)/(1-Assumptions!B22))*Assumptions!B16*(1-Assumptions!B18)-Assumptions!B9*Assumptions!B17*(1-Assumptions!B18)-'Purchase Accounting'!B12*(1-Assumptions!B18)-MAX(0,(D$5*Assumptions!B6*(1-Assumptions!B8)+Assumptions!B11+D$5*Assumptions!B6*Assumptions!B21-Assumptions!B9-Assumptions!B10)/(1-Assumptions!B22))*Assumptions!B22/Assumptions!B23*(1-Assumptions!B18)-D$5*Assumptions!B6*Assumptions!B30*(1-Assumptions!B18))/( Assumptions!B12+D$5*Assumptions!B6*Assumptions!B8/Assumptions!B7))/(Assumptions!B13/Assumptions!B12)-1)</f>
        <v/>
      </c>
      <c r="E10" s="64">
        <f>(((Assumptions!B13+Assumptions!B14+Assumptions!B15*(1-Assumptions!B18)+$A10*Assumptions!B20*(1-Assumptions!B18)-MAX(0,(E$5*Assumptions!B6*(1-Assumptions!B8)+Assumptions!B11+E$5*Assumptions!B6*Assumptions!B21-Assumptions!B9-Assumptions!B10)/(1-Assumptions!B22))*Assumptions!B16*(1-Assumptions!B18)-Assumptions!B9*Assumptions!B17*(1-Assumptions!B18)-'Purchase Accounting'!B12*(1-Assumptions!B18)-MAX(0,(E$5*Assumptions!B6*(1-Assumptions!B8)+Assumptions!B11+E$5*Assumptions!B6*Assumptions!B21-Assumptions!B9-Assumptions!B10)/(1-Assumptions!B22))*Assumptions!B22/Assumptions!B23*(1-Assumptions!B18)-E$5*Assumptions!B6*Assumptions!B30*(1-Assumptions!B18))/( Assumptions!B12+E$5*Assumptions!B6*Assumptions!B8/Assumptions!B7))/(Assumptions!B13/Assumptions!B12)-1)</f>
        <v/>
      </c>
      <c r="F10" s="64">
        <f>(((Assumptions!B13+Assumptions!B14+Assumptions!B15*(1-Assumptions!B18)+$A10*Assumptions!B20*(1-Assumptions!B18)-MAX(0,(F$5*Assumptions!B6*(1-Assumptions!B8)+Assumptions!B11+F$5*Assumptions!B6*Assumptions!B21-Assumptions!B9-Assumptions!B10)/(1-Assumptions!B22))*Assumptions!B16*(1-Assumptions!B18)-Assumptions!B9*Assumptions!B17*(1-Assumptions!B18)-'Purchase Accounting'!B12*(1-Assumptions!B18)-MAX(0,(F$5*Assumptions!B6*(1-Assumptions!B8)+Assumptions!B11+F$5*Assumptions!B6*Assumptions!B21-Assumptions!B9-Assumptions!B10)/(1-Assumptions!B22))*Assumptions!B22/Assumptions!B23*(1-Assumptions!B18)-F$5*Assumptions!B6*Assumptions!B30*(1-Assumptions!B18))/( Assumptions!B12+F$5*Assumptions!B6*Assumptions!B8/Assumptions!B7))/(Assumptions!B13/Assumptions!B12)-1)</f>
        <v/>
      </c>
    </row>
    <row r="11"/>
    <row r="12"/>
    <row r="13" ht="15" customHeight="1" s="36">
      <c r="A13" s="48" t="inlineStr">
        <is>
          <t>Student case</t>
        </is>
      </c>
    </row>
    <row r="14" ht="15" customHeight="1" s="36">
      <c r="A14" s="48" t="inlineStr">
        <is>
          <t>Run-Rate Synergies / Offer Price</t>
        </is>
      </c>
      <c r="B14" s="51" t="n">
        <v>37.8</v>
      </c>
      <c r="C14" s="51" t="n">
        <v>39.9</v>
      </c>
      <c r="D14" s="51" t="n">
        <v>42</v>
      </c>
      <c r="E14" s="51" t="n">
        <v>44.1</v>
      </c>
      <c r="F14" s="51" t="n">
        <v>46.2</v>
      </c>
    </row>
    <row r="15" ht="15" customHeight="1" s="36">
      <c r="A15" s="49" t="n">
        <v>0</v>
      </c>
      <c r="B15" s="64">
        <f>(((Assumptions!C13+Assumptions!C14+Assumptions!C15*(1-Assumptions!C18)+$A15*Assumptions!C20*(1-Assumptions!C18)-MAX(0,(B$14*Assumptions!C6*(1-Assumptions!C8)+Assumptions!C11+B$14*Assumptions!C6*Assumptions!C21-Assumptions!C9-Assumptions!C10)/(1-Assumptions!C22))*Assumptions!C16*(1-Assumptions!C18)-Assumptions!C9*Assumptions!C17*(1-Assumptions!C18)-'Purchase Accounting'!E12*(1-Assumptions!C18)-MAX(0,(B$14*Assumptions!C6*(1-Assumptions!C8)+Assumptions!C11+B$14*Assumptions!C6*Assumptions!C21-Assumptions!C9-Assumptions!C10)/(1-Assumptions!C22))*Assumptions!C22/Assumptions!C23*(1-Assumptions!C18)-B$14*Assumptions!C6*Assumptions!C30*(1-Assumptions!C18))/( Assumptions!C12+B$14*Assumptions!C6*Assumptions!C8/Assumptions!C7))/(Assumptions!C13/Assumptions!C12)-1)</f>
        <v/>
      </c>
      <c r="C15" s="64">
        <f>(((Assumptions!C13+Assumptions!C14+Assumptions!C15*(1-Assumptions!C18)+$A15*Assumptions!C20*(1-Assumptions!C18)-MAX(0,(C$14*Assumptions!C6*(1-Assumptions!C8)+Assumptions!C11+C$14*Assumptions!C6*Assumptions!C21-Assumptions!C9-Assumptions!C10)/(1-Assumptions!C22))*Assumptions!C16*(1-Assumptions!C18)-Assumptions!C9*Assumptions!C17*(1-Assumptions!C18)-'Purchase Accounting'!E12*(1-Assumptions!C18)-MAX(0,(C$14*Assumptions!C6*(1-Assumptions!C8)+Assumptions!C11+C$14*Assumptions!C6*Assumptions!C21-Assumptions!C9-Assumptions!C10)/(1-Assumptions!C22))*Assumptions!C22/Assumptions!C23*(1-Assumptions!C18)-C$14*Assumptions!C6*Assumptions!C30*(1-Assumptions!C18))/( Assumptions!C12+C$14*Assumptions!C6*Assumptions!C8/Assumptions!C7))/(Assumptions!C13/Assumptions!C12)-1)</f>
        <v/>
      </c>
      <c r="D15" s="64">
        <f>(((Assumptions!C13+Assumptions!C14+Assumptions!C15*(1-Assumptions!C18)+$A15*Assumptions!C20*(1-Assumptions!C18)-MAX(0,(D$14*Assumptions!C6*(1-Assumptions!C8)+Assumptions!C11+D$14*Assumptions!C6*Assumptions!C21-Assumptions!C9-Assumptions!C10)/(1-Assumptions!C22))*Assumptions!C16*(1-Assumptions!C18)-Assumptions!C9*Assumptions!C17*(1-Assumptions!C18)-'Purchase Accounting'!E12*(1-Assumptions!C18)-MAX(0,(D$14*Assumptions!C6*(1-Assumptions!C8)+Assumptions!C11+D$14*Assumptions!C6*Assumptions!C21-Assumptions!C9-Assumptions!C10)/(1-Assumptions!C22))*Assumptions!C22/Assumptions!C23*(1-Assumptions!C18)-D$14*Assumptions!C6*Assumptions!C30*(1-Assumptions!C18))/( Assumptions!C12+D$14*Assumptions!C6*Assumptions!C8/Assumptions!C7))/(Assumptions!C13/Assumptions!C12)-1)</f>
        <v/>
      </c>
      <c r="E15" s="64">
        <f>(((Assumptions!C13+Assumptions!C14+Assumptions!C15*(1-Assumptions!C18)+$A15*Assumptions!C20*(1-Assumptions!C18)-MAX(0,(E$14*Assumptions!C6*(1-Assumptions!C8)+Assumptions!C11+E$14*Assumptions!C6*Assumptions!C21-Assumptions!C9-Assumptions!C10)/(1-Assumptions!C22))*Assumptions!C16*(1-Assumptions!C18)-Assumptions!C9*Assumptions!C17*(1-Assumptions!C18)-'Purchase Accounting'!E12*(1-Assumptions!C18)-MAX(0,(E$14*Assumptions!C6*(1-Assumptions!C8)+Assumptions!C11+E$14*Assumptions!C6*Assumptions!C21-Assumptions!C9-Assumptions!C10)/(1-Assumptions!C22))*Assumptions!C22/Assumptions!C23*(1-Assumptions!C18)-E$14*Assumptions!C6*Assumptions!C30*(1-Assumptions!C18))/( Assumptions!C12+E$14*Assumptions!C6*Assumptions!C8/Assumptions!C7))/(Assumptions!C13/Assumptions!C12)-1)</f>
        <v/>
      </c>
      <c r="F15" s="64">
        <f>(((Assumptions!C13+Assumptions!C14+Assumptions!C15*(1-Assumptions!C18)+$A15*Assumptions!C20*(1-Assumptions!C18)-MAX(0,(F$14*Assumptions!C6*(1-Assumptions!C8)+Assumptions!C11+F$14*Assumptions!C6*Assumptions!C21-Assumptions!C9-Assumptions!C10)/(1-Assumptions!C22))*Assumptions!C16*(1-Assumptions!C18)-Assumptions!C9*Assumptions!C17*(1-Assumptions!C18)-'Purchase Accounting'!E12*(1-Assumptions!C18)-MAX(0,(F$14*Assumptions!C6*(1-Assumptions!C8)+Assumptions!C11+F$14*Assumptions!C6*Assumptions!C21-Assumptions!C9-Assumptions!C10)/(1-Assumptions!C22))*Assumptions!C22/Assumptions!C23*(1-Assumptions!C18)-F$14*Assumptions!C6*Assumptions!C30*(1-Assumptions!C18))/( Assumptions!C12+F$14*Assumptions!C6*Assumptions!C8/Assumptions!C7))/(Assumptions!C13/Assumptions!C12)-1)</f>
        <v/>
      </c>
    </row>
    <row r="16" ht="15" customHeight="1" s="36">
      <c r="A16" s="49" t="n">
        <v>75</v>
      </c>
      <c r="B16" s="64">
        <f>(((Assumptions!C13+Assumptions!C14+Assumptions!C15*(1-Assumptions!C18)+$A16*Assumptions!C20*(1-Assumptions!C18)-MAX(0,(B$14*Assumptions!C6*(1-Assumptions!C8)+Assumptions!C11+B$14*Assumptions!C6*Assumptions!C21-Assumptions!C9-Assumptions!C10)/(1-Assumptions!C22))*Assumptions!C16*(1-Assumptions!C18)-Assumptions!C9*Assumptions!C17*(1-Assumptions!C18)-'Purchase Accounting'!E12*(1-Assumptions!C18)-MAX(0,(B$14*Assumptions!C6*(1-Assumptions!C8)+Assumptions!C11+B$14*Assumptions!C6*Assumptions!C21-Assumptions!C9-Assumptions!C10)/(1-Assumptions!C22))*Assumptions!C22/Assumptions!C23*(1-Assumptions!C18)-B$14*Assumptions!C6*Assumptions!C30*(1-Assumptions!C18))/( Assumptions!C12+B$14*Assumptions!C6*Assumptions!C8/Assumptions!C7))/(Assumptions!C13/Assumptions!C12)-1)</f>
        <v/>
      </c>
      <c r="C16" s="64">
        <f>(((Assumptions!C13+Assumptions!C14+Assumptions!C15*(1-Assumptions!C18)+$A16*Assumptions!C20*(1-Assumptions!C18)-MAX(0,(C$14*Assumptions!C6*(1-Assumptions!C8)+Assumptions!C11+C$14*Assumptions!C6*Assumptions!C21-Assumptions!C9-Assumptions!C10)/(1-Assumptions!C22))*Assumptions!C16*(1-Assumptions!C18)-Assumptions!C9*Assumptions!C17*(1-Assumptions!C18)-'Purchase Accounting'!E12*(1-Assumptions!C18)-MAX(0,(C$14*Assumptions!C6*(1-Assumptions!C8)+Assumptions!C11+C$14*Assumptions!C6*Assumptions!C21-Assumptions!C9-Assumptions!C10)/(1-Assumptions!C22))*Assumptions!C22/Assumptions!C23*(1-Assumptions!C18)-C$14*Assumptions!C6*Assumptions!C30*(1-Assumptions!C18))/( Assumptions!C12+C$14*Assumptions!C6*Assumptions!C8/Assumptions!C7))/(Assumptions!C13/Assumptions!C12)-1)</f>
        <v/>
      </c>
      <c r="D16" s="64">
        <f>(((Assumptions!C13+Assumptions!C14+Assumptions!C15*(1-Assumptions!C18)+$A16*Assumptions!C20*(1-Assumptions!C18)-MAX(0,(D$14*Assumptions!C6*(1-Assumptions!C8)+Assumptions!C11+D$14*Assumptions!C6*Assumptions!C21-Assumptions!C9-Assumptions!C10)/(1-Assumptions!C22))*Assumptions!C16*(1-Assumptions!C18)-Assumptions!C9*Assumptions!C17*(1-Assumptions!C18)-'Purchase Accounting'!E12*(1-Assumptions!C18)-MAX(0,(D$14*Assumptions!C6*(1-Assumptions!C8)+Assumptions!C11+D$14*Assumptions!C6*Assumptions!C21-Assumptions!C9-Assumptions!C10)/(1-Assumptions!C22))*Assumptions!C22/Assumptions!C23*(1-Assumptions!C18)-D$14*Assumptions!C6*Assumptions!C30*(1-Assumptions!C18))/( Assumptions!C12+D$14*Assumptions!C6*Assumptions!C8/Assumptions!C7))/(Assumptions!C13/Assumptions!C12)-1)</f>
        <v/>
      </c>
      <c r="E16" s="64">
        <f>(((Assumptions!C13+Assumptions!C14+Assumptions!C15*(1-Assumptions!C18)+$A16*Assumptions!C20*(1-Assumptions!C18)-MAX(0,(E$14*Assumptions!C6*(1-Assumptions!C8)+Assumptions!C11+E$14*Assumptions!C6*Assumptions!C21-Assumptions!C9-Assumptions!C10)/(1-Assumptions!C22))*Assumptions!C16*(1-Assumptions!C18)-Assumptions!C9*Assumptions!C17*(1-Assumptions!C18)-'Purchase Accounting'!E12*(1-Assumptions!C18)-MAX(0,(E$14*Assumptions!C6*(1-Assumptions!C8)+Assumptions!C11+E$14*Assumptions!C6*Assumptions!C21-Assumptions!C9-Assumptions!C10)/(1-Assumptions!C22))*Assumptions!C22/Assumptions!C23*(1-Assumptions!C18)-E$14*Assumptions!C6*Assumptions!C30*(1-Assumptions!C18))/( Assumptions!C12+E$14*Assumptions!C6*Assumptions!C8/Assumptions!C7))/(Assumptions!C13/Assumptions!C12)-1)</f>
        <v/>
      </c>
      <c r="F16" s="64">
        <f>(((Assumptions!C13+Assumptions!C14+Assumptions!C15*(1-Assumptions!C18)+$A16*Assumptions!C20*(1-Assumptions!C18)-MAX(0,(F$14*Assumptions!C6*(1-Assumptions!C8)+Assumptions!C11+F$14*Assumptions!C6*Assumptions!C21-Assumptions!C9-Assumptions!C10)/(1-Assumptions!C22))*Assumptions!C16*(1-Assumptions!C18)-Assumptions!C9*Assumptions!C17*(1-Assumptions!C18)-'Purchase Accounting'!E12*(1-Assumptions!C18)-MAX(0,(F$14*Assumptions!C6*(1-Assumptions!C8)+Assumptions!C11+F$14*Assumptions!C6*Assumptions!C21-Assumptions!C9-Assumptions!C10)/(1-Assumptions!C22))*Assumptions!C22/Assumptions!C23*(1-Assumptions!C18)-F$14*Assumptions!C6*Assumptions!C30*(1-Assumptions!C18))/( Assumptions!C12+F$14*Assumptions!C6*Assumptions!C8/Assumptions!C7))/(Assumptions!C13/Assumptions!C12)-1)</f>
        <v/>
      </c>
    </row>
    <row r="17" ht="15" customHeight="1" s="36">
      <c r="A17" s="49" t="n">
        <v>150</v>
      </c>
      <c r="B17" s="64">
        <f>(((Assumptions!C13+Assumptions!C14+Assumptions!C15*(1-Assumptions!C18)+$A17*Assumptions!C20*(1-Assumptions!C18)-MAX(0,(B$14*Assumptions!C6*(1-Assumptions!C8)+Assumptions!C11+B$14*Assumptions!C6*Assumptions!C21-Assumptions!C9-Assumptions!C10)/(1-Assumptions!C22))*Assumptions!C16*(1-Assumptions!C18)-Assumptions!C9*Assumptions!C17*(1-Assumptions!C18)-'Purchase Accounting'!E12*(1-Assumptions!C18)-MAX(0,(B$14*Assumptions!C6*(1-Assumptions!C8)+Assumptions!C11+B$14*Assumptions!C6*Assumptions!C21-Assumptions!C9-Assumptions!C10)/(1-Assumptions!C22))*Assumptions!C22/Assumptions!C23*(1-Assumptions!C18)-B$14*Assumptions!C6*Assumptions!C30*(1-Assumptions!C18))/( Assumptions!C12+B$14*Assumptions!C6*Assumptions!C8/Assumptions!C7))/(Assumptions!C13/Assumptions!C12)-1)</f>
        <v/>
      </c>
      <c r="C17" s="64">
        <f>(((Assumptions!C13+Assumptions!C14+Assumptions!C15*(1-Assumptions!C18)+$A17*Assumptions!C20*(1-Assumptions!C18)-MAX(0,(C$14*Assumptions!C6*(1-Assumptions!C8)+Assumptions!C11+C$14*Assumptions!C6*Assumptions!C21-Assumptions!C9-Assumptions!C10)/(1-Assumptions!C22))*Assumptions!C16*(1-Assumptions!C18)-Assumptions!C9*Assumptions!C17*(1-Assumptions!C18)-'Purchase Accounting'!E12*(1-Assumptions!C18)-MAX(0,(C$14*Assumptions!C6*(1-Assumptions!C8)+Assumptions!C11+C$14*Assumptions!C6*Assumptions!C21-Assumptions!C9-Assumptions!C10)/(1-Assumptions!C22))*Assumptions!C22/Assumptions!C23*(1-Assumptions!C18)-C$14*Assumptions!C6*Assumptions!C30*(1-Assumptions!C18))/( Assumptions!C12+C$14*Assumptions!C6*Assumptions!C8/Assumptions!C7))/(Assumptions!C13/Assumptions!C12)-1)</f>
        <v/>
      </c>
      <c r="D17" s="64">
        <f>(((Assumptions!C13+Assumptions!C14+Assumptions!C15*(1-Assumptions!C18)+$A17*Assumptions!C20*(1-Assumptions!C18)-MAX(0,(D$14*Assumptions!C6*(1-Assumptions!C8)+Assumptions!C11+D$14*Assumptions!C6*Assumptions!C21-Assumptions!C9-Assumptions!C10)/(1-Assumptions!C22))*Assumptions!C16*(1-Assumptions!C18)-Assumptions!C9*Assumptions!C17*(1-Assumptions!C18)-'Purchase Accounting'!E12*(1-Assumptions!C18)-MAX(0,(D$14*Assumptions!C6*(1-Assumptions!C8)+Assumptions!C11+D$14*Assumptions!C6*Assumptions!C21-Assumptions!C9-Assumptions!C10)/(1-Assumptions!C22))*Assumptions!C22/Assumptions!C23*(1-Assumptions!C18)-D$14*Assumptions!C6*Assumptions!C30*(1-Assumptions!C18))/( Assumptions!C12+D$14*Assumptions!C6*Assumptions!C8/Assumptions!C7))/(Assumptions!C13/Assumptions!C12)-1)</f>
        <v/>
      </c>
      <c r="E17" s="64">
        <f>(((Assumptions!C13+Assumptions!C14+Assumptions!C15*(1-Assumptions!C18)+$A17*Assumptions!C20*(1-Assumptions!C18)-MAX(0,(E$14*Assumptions!C6*(1-Assumptions!C8)+Assumptions!C11+E$14*Assumptions!C6*Assumptions!C21-Assumptions!C9-Assumptions!C10)/(1-Assumptions!C22))*Assumptions!C16*(1-Assumptions!C18)-Assumptions!C9*Assumptions!C17*(1-Assumptions!C18)-'Purchase Accounting'!E12*(1-Assumptions!C18)-MAX(0,(E$14*Assumptions!C6*(1-Assumptions!C8)+Assumptions!C11+E$14*Assumptions!C6*Assumptions!C21-Assumptions!C9-Assumptions!C10)/(1-Assumptions!C22))*Assumptions!C22/Assumptions!C23*(1-Assumptions!C18)-E$14*Assumptions!C6*Assumptions!C30*(1-Assumptions!C18))/( Assumptions!C12+E$14*Assumptions!C6*Assumptions!C8/Assumptions!C7))/(Assumptions!C13/Assumptions!C12)-1)</f>
        <v/>
      </c>
      <c r="F17" s="64">
        <f>(((Assumptions!C13+Assumptions!C14+Assumptions!C15*(1-Assumptions!C18)+$A17*Assumptions!C20*(1-Assumptions!C18)-MAX(0,(F$14*Assumptions!C6*(1-Assumptions!C8)+Assumptions!C11+F$14*Assumptions!C6*Assumptions!C21-Assumptions!C9-Assumptions!C10)/(1-Assumptions!C22))*Assumptions!C16*(1-Assumptions!C18)-Assumptions!C9*Assumptions!C17*(1-Assumptions!C18)-'Purchase Accounting'!E12*(1-Assumptions!C18)-MAX(0,(F$14*Assumptions!C6*(1-Assumptions!C8)+Assumptions!C11+F$14*Assumptions!C6*Assumptions!C21-Assumptions!C9-Assumptions!C10)/(1-Assumptions!C22))*Assumptions!C22/Assumptions!C23*(1-Assumptions!C18)-F$14*Assumptions!C6*Assumptions!C30*(1-Assumptions!C18))/( Assumptions!C12+F$14*Assumptions!C6*Assumptions!C8/Assumptions!C7))/(Assumptions!C13/Assumptions!C12)-1)</f>
        <v/>
      </c>
    </row>
    <row r="18" ht="15" customHeight="1" s="36">
      <c r="A18" s="49" t="n">
        <v>225</v>
      </c>
      <c r="B18" s="64">
        <f>(((Assumptions!C13+Assumptions!C14+Assumptions!C15*(1-Assumptions!C18)+$A18*Assumptions!C20*(1-Assumptions!C18)-MAX(0,(B$14*Assumptions!C6*(1-Assumptions!C8)+Assumptions!C11+B$14*Assumptions!C6*Assumptions!C21-Assumptions!C9-Assumptions!C10)/(1-Assumptions!C22))*Assumptions!C16*(1-Assumptions!C18)-Assumptions!C9*Assumptions!C17*(1-Assumptions!C18)-'Purchase Accounting'!E12*(1-Assumptions!C18)-MAX(0,(B$14*Assumptions!C6*(1-Assumptions!C8)+Assumptions!C11+B$14*Assumptions!C6*Assumptions!C21-Assumptions!C9-Assumptions!C10)/(1-Assumptions!C22))*Assumptions!C22/Assumptions!C23*(1-Assumptions!C18)-B$14*Assumptions!C6*Assumptions!C30*(1-Assumptions!C18))/( Assumptions!C12+B$14*Assumptions!C6*Assumptions!C8/Assumptions!C7))/(Assumptions!C13/Assumptions!C12)-1)</f>
        <v/>
      </c>
      <c r="C18" s="64">
        <f>(((Assumptions!C13+Assumptions!C14+Assumptions!C15*(1-Assumptions!C18)+$A18*Assumptions!C20*(1-Assumptions!C18)-MAX(0,(C$14*Assumptions!C6*(1-Assumptions!C8)+Assumptions!C11+C$14*Assumptions!C6*Assumptions!C21-Assumptions!C9-Assumptions!C10)/(1-Assumptions!C22))*Assumptions!C16*(1-Assumptions!C18)-Assumptions!C9*Assumptions!C17*(1-Assumptions!C18)-'Purchase Accounting'!E12*(1-Assumptions!C18)-MAX(0,(C$14*Assumptions!C6*(1-Assumptions!C8)+Assumptions!C11+C$14*Assumptions!C6*Assumptions!C21-Assumptions!C9-Assumptions!C10)/(1-Assumptions!C22))*Assumptions!C22/Assumptions!C23*(1-Assumptions!C18)-C$14*Assumptions!C6*Assumptions!C30*(1-Assumptions!C18))/( Assumptions!C12+C$14*Assumptions!C6*Assumptions!C8/Assumptions!C7))/(Assumptions!C13/Assumptions!C12)-1)</f>
        <v/>
      </c>
      <c r="D18" s="64">
        <f>(((Assumptions!C13+Assumptions!C14+Assumptions!C15*(1-Assumptions!C18)+$A18*Assumptions!C20*(1-Assumptions!C18)-MAX(0,(D$14*Assumptions!C6*(1-Assumptions!C8)+Assumptions!C11+D$14*Assumptions!C6*Assumptions!C21-Assumptions!C9-Assumptions!C10)/(1-Assumptions!C22))*Assumptions!C16*(1-Assumptions!C18)-Assumptions!C9*Assumptions!C17*(1-Assumptions!C18)-'Purchase Accounting'!E12*(1-Assumptions!C18)-MAX(0,(D$14*Assumptions!C6*(1-Assumptions!C8)+Assumptions!C11+D$14*Assumptions!C6*Assumptions!C21-Assumptions!C9-Assumptions!C10)/(1-Assumptions!C22))*Assumptions!C22/Assumptions!C23*(1-Assumptions!C18)-D$14*Assumptions!C6*Assumptions!C30*(1-Assumptions!C18))/( Assumptions!C12+D$14*Assumptions!C6*Assumptions!C8/Assumptions!C7))/(Assumptions!C13/Assumptions!C12)-1)</f>
        <v/>
      </c>
      <c r="E18" s="64">
        <f>(((Assumptions!C13+Assumptions!C14+Assumptions!C15*(1-Assumptions!C18)+$A18*Assumptions!C20*(1-Assumptions!C18)-MAX(0,(E$14*Assumptions!C6*(1-Assumptions!C8)+Assumptions!C11+E$14*Assumptions!C6*Assumptions!C21-Assumptions!C9-Assumptions!C10)/(1-Assumptions!C22))*Assumptions!C16*(1-Assumptions!C18)-Assumptions!C9*Assumptions!C17*(1-Assumptions!C18)-'Purchase Accounting'!E12*(1-Assumptions!C18)-MAX(0,(E$14*Assumptions!C6*(1-Assumptions!C8)+Assumptions!C11+E$14*Assumptions!C6*Assumptions!C21-Assumptions!C9-Assumptions!C10)/(1-Assumptions!C22))*Assumptions!C22/Assumptions!C23*(1-Assumptions!C18)-E$14*Assumptions!C6*Assumptions!C30*(1-Assumptions!C18))/( Assumptions!C12+E$14*Assumptions!C6*Assumptions!C8/Assumptions!C7))/(Assumptions!C13/Assumptions!C12)-1)</f>
        <v/>
      </c>
      <c r="F18" s="64">
        <f>(((Assumptions!C13+Assumptions!C14+Assumptions!C15*(1-Assumptions!C18)+$A18*Assumptions!C20*(1-Assumptions!C18)-MAX(0,(F$14*Assumptions!C6*(1-Assumptions!C8)+Assumptions!C11+F$14*Assumptions!C6*Assumptions!C21-Assumptions!C9-Assumptions!C10)/(1-Assumptions!C22))*Assumptions!C16*(1-Assumptions!C18)-Assumptions!C9*Assumptions!C17*(1-Assumptions!C18)-'Purchase Accounting'!E12*(1-Assumptions!C18)-MAX(0,(F$14*Assumptions!C6*(1-Assumptions!C8)+Assumptions!C11+F$14*Assumptions!C6*Assumptions!C21-Assumptions!C9-Assumptions!C10)/(1-Assumptions!C22))*Assumptions!C22/Assumptions!C23*(1-Assumptions!C18)-F$14*Assumptions!C6*Assumptions!C30*(1-Assumptions!C18))/( Assumptions!C12+F$14*Assumptions!C6*Assumptions!C8/Assumptions!C7))/(Assumptions!C13/Assumptions!C12)-1)</f>
        <v/>
      </c>
    </row>
    <row r="19" ht="15" customHeight="1" s="36">
      <c r="A19" s="49" t="n">
        <v>300</v>
      </c>
      <c r="B19" s="64">
        <f>(((Assumptions!C13+Assumptions!C14+Assumptions!C15*(1-Assumptions!C18)+$A19*Assumptions!C20*(1-Assumptions!C18)-MAX(0,(B$14*Assumptions!C6*(1-Assumptions!C8)+Assumptions!C11+B$14*Assumptions!C6*Assumptions!C21-Assumptions!C9-Assumptions!C10)/(1-Assumptions!C22))*Assumptions!C16*(1-Assumptions!C18)-Assumptions!C9*Assumptions!C17*(1-Assumptions!C18)-'Purchase Accounting'!E12*(1-Assumptions!C18)-MAX(0,(B$14*Assumptions!C6*(1-Assumptions!C8)+Assumptions!C11+B$14*Assumptions!C6*Assumptions!C21-Assumptions!C9-Assumptions!C10)/(1-Assumptions!C22))*Assumptions!C22/Assumptions!C23*(1-Assumptions!C18)-B$14*Assumptions!C6*Assumptions!C30*(1-Assumptions!C18))/( Assumptions!C12+B$14*Assumptions!C6*Assumptions!C8/Assumptions!C7))/(Assumptions!C13/Assumptions!C12)-1)</f>
        <v/>
      </c>
      <c r="C19" s="64">
        <f>(((Assumptions!C13+Assumptions!C14+Assumptions!C15*(1-Assumptions!C18)+$A19*Assumptions!C20*(1-Assumptions!C18)-MAX(0,(C$14*Assumptions!C6*(1-Assumptions!C8)+Assumptions!C11+C$14*Assumptions!C6*Assumptions!C21-Assumptions!C9-Assumptions!C10)/(1-Assumptions!C22))*Assumptions!C16*(1-Assumptions!C18)-Assumptions!C9*Assumptions!C17*(1-Assumptions!C18)-'Purchase Accounting'!E12*(1-Assumptions!C18)-MAX(0,(C$14*Assumptions!C6*(1-Assumptions!C8)+Assumptions!C11+C$14*Assumptions!C6*Assumptions!C21-Assumptions!C9-Assumptions!C10)/(1-Assumptions!C22))*Assumptions!C22/Assumptions!C23*(1-Assumptions!C18)-C$14*Assumptions!C6*Assumptions!C30*(1-Assumptions!C18))/( Assumptions!C12+C$14*Assumptions!C6*Assumptions!C8/Assumptions!C7))/(Assumptions!C13/Assumptions!C12)-1)</f>
        <v/>
      </c>
      <c r="D19" s="64">
        <f>(((Assumptions!C13+Assumptions!C14+Assumptions!C15*(1-Assumptions!C18)+$A19*Assumptions!C20*(1-Assumptions!C18)-MAX(0,(D$14*Assumptions!C6*(1-Assumptions!C8)+Assumptions!C11+D$14*Assumptions!C6*Assumptions!C21-Assumptions!C9-Assumptions!C10)/(1-Assumptions!C22))*Assumptions!C16*(1-Assumptions!C18)-Assumptions!C9*Assumptions!C17*(1-Assumptions!C18)-'Purchase Accounting'!E12*(1-Assumptions!C18)-MAX(0,(D$14*Assumptions!C6*(1-Assumptions!C8)+Assumptions!C11+D$14*Assumptions!C6*Assumptions!C21-Assumptions!C9-Assumptions!C10)/(1-Assumptions!C22))*Assumptions!C22/Assumptions!C23*(1-Assumptions!C18)-D$14*Assumptions!C6*Assumptions!C30*(1-Assumptions!C18))/( Assumptions!C12+D$14*Assumptions!C6*Assumptions!C8/Assumptions!C7))/(Assumptions!C13/Assumptions!C12)-1)</f>
        <v/>
      </c>
      <c r="E19" s="64">
        <f>(((Assumptions!C13+Assumptions!C14+Assumptions!C15*(1-Assumptions!C18)+$A19*Assumptions!C20*(1-Assumptions!C18)-MAX(0,(E$14*Assumptions!C6*(1-Assumptions!C8)+Assumptions!C11+E$14*Assumptions!C6*Assumptions!C21-Assumptions!C9-Assumptions!C10)/(1-Assumptions!C22))*Assumptions!C16*(1-Assumptions!C18)-Assumptions!C9*Assumptions!C17*(1-Assumptions!C18)-'Purchase Accounting'!E12*(1-Assumptions!C18)-MAX(0,(E$14*Assumptions!C6*(1-Assumptions!C8)+Assumptions!C11+E$14*Assumptions!C6*Assumptions!C21-Assumptions!C9-Assumptions!C10)/(1-Assumptions!C22))*Assumptions!C22/Assumptions!C23*(1-Assumptions!C18)-E$14*Assumptions!C6*Assumptions!C30*(1-Assumptions!C18))/( Assumptions!C12+E$14*Assumptions!C6*Assumptions!C8/Assumptions!C7))/(Assumptions!C13/Assumptions!C12)-1)</f>
        <v/>
      </c>
      <c r="F19" s="64">
        <f>(((Assumptions!C13+Assumptions!C14+Assumptions!C15*(1-Assumptions!C18)+$A19*Assumptions!C20*(1-Assumptions!C18)-MAX(0,(F$14*Assumptions!C6*(1-Assumptions!C8)+Assumptions!C11+F$14*Assumptions!C6*Assumptions!C21-Assumptions!C9-Assumptions!C10)/(1-Assumptions!C22))*Assumptions!C16*(1-Assumptions!C18)-Assumptions!C9*Assumptions!C17*(1-Assumptions!C18)-'Purchase Accounting'!E12*(1-Assumptions!C18)-MAX(0,(F$14*Assumptions!C6*(1-Assumptions!C8)+Assumptions!C11+F$14*Assumptions!C6*Assumptions!C21-Assumptions!C9-Assumptions!C10)/(1-Assumptions!C22))*Assumptions!C22/Assumptions!C23*(1-Assumptions!C18)-F$14*Assumptions!C6*Assumptions!C30*(1-Assumptions!C18))/( Assumptions!C12+F$14*Assumptions!C6*Assumptions!C8/Assumptions!C7))/(Assumptions!C13/Assumptions!C12)-1)</f>
        <v/>
      </c>
    </row>
  </sheetData>
  <mergeCells count="2">
    <mergeCell ref="A1:I1"/>
    <mergeCell ref="A2:I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1"/>
  </sheetPr>
  <dimension ref="A1:H15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Method 5 M&amp;A Analysis</t>
        </is>
      </c>
    </row>
    <row r="2" ht="30" customHeight="1" s="36">
      <c r="A2" s="38" t="inlineStr">
        <is>
          <t>Reference result and linked student result.</t>
        </is>
      </c>
    </row>
    <row r="3"/>
    <row r="4" ht="15" customHeight="1" s="36">
      <c r="A4" s="43" t="inlineStr">
        <is>
          <t>Output</t>
        </is>
      </c>
      <c r="B4" s="43" t="inlineStr">
        <is>
          <t>Reference</t>
        </is>
      </c>
      <c r="C4" s="43" t="inlineStr">
        <is>
          <t>Student</t>
        </is>
      </c>
      <c r="D4" s="43" t="inlineStr">
        <is>
          <t>Interpretation</t>
        </is>
      </c>
    </row>
    <row r="5"/>
    <row r="6" ht="52.2" customHeight="1" s="36">
      <c r="A6" s="48" t="inlineStr">
        <is>
          <t>Year 1 EPS Accretion / (Dilution)</t>
        </is>
      </c>
      <c r="B6" s="64">
        <f>'Accretion Dilution'!B7</f>
        <v/>
      </c>
      <c r="C6" s="64">
        <f>'Accretion Dilution'!E7</f>
        <v/>
      </c>
      <c r="D6" s="67" t="inlineStr">
        <is>
          <t>Positive means accretive; negative means dilutive.</t>
        </is>
      </c>
    </row>
    <row r="7" ht="26.85" customHeight="1" s="36">
      <c r="A7" s="48" t="inlineStr">
        <is>
          <t>Year 1 Pro Forma EPS</t>
        </is>
      </c>
      <c r="B7" s="60">
        <f>'Accretion Dilution'!B6</f>
        <v/>
      </c>
      <c r="C7" s="60">
        <f>'Accretion Dilution'!E6</f>
        <v/>
      </c>
      <c r="D7" s="67" t="inlineStr">
        <is>
          <t>Combined Year 1 EPS.</t>
        </is>
      </c>
    </row>
    <row r="8" ht="26.85" customHeight="1" s="36">
      <c r="A8" s="48" t="inlineStr">
        <is>
          <t>Offer Price Per Share</t>
        </is>
      </c>
      <c r="B8" s="60">
        <f>'Transaction Terms'!B5</f>
        <v/>
      </c>
      <c r="C8" s="60">
        <f>'Transaction Terms'!E5</f>
        <v/>
      </c>
      <c r="D8" s="67" t="inlineStr">
        <is>
          <t>Price paid per target share.</t>
        </is>
      </c>
    </row>
    <row r="9" ht="39.55" customHeight="1" s="36">
      <c r="A9" s="48" t="inlineStr">
        <is>
          <t>Equity Purchase Price</t>
        </is>
      </c>
      <c r="B9" s="63">
        <f>'Transaction Terms'!B9</f>
        <v/>
      </c>
      <c r="C9" s="63">
        <f>'Transaction Terms'!E9</f>
        <v/>
      </c>
      <c r="D9" s="67" t="inlineStr">
        <is>
          <t>Offer price times target diluted shares.</t>
        </is>
      </c>
    </row>
    <row r="10" ht="52.2" customHeight="1" s="36">
      <c r="A10" s="48" t="inlineStr">
        <is>
          <t>Transaction Enterprise Value</t>
        </is>
      </c>
      <c r="B10" s="63">
        <f>'Transaction Terms'!B9+Assumptions!B11-Assumptions!B10</f>
        <v/>
      </c>
      <c r="C10" s="63">
        <f>'Transaction Terms'!E9+Assumptions!C11-Assumptions!C10</f>
        <v/>
      </c>
      <c r="D10" s="67" t="inlineStr">
        <is>
          <t>Equity price plus target debt less target cash.</t>
        </is>
      </c>
    </row>
    <row r="11" ht="64.90000000000001" customHeight="1" s="36">
      <c r="A11" s="48" t="inlineStr">
        <is>
          <t>Breakeven Run-Rate Synergies</t>
        </is>
      </c>
      <c r="B11" s="63">
        <f>'Accretion Dilution'!B9</f>
        <v/>
      </c>
      <c r="C11" s="63">
        <f>'Accretion Dilution'!E9</f>
        <v/>
      </c>
      <c r="D11" s="67" t="inlineStr">
        <is>
          <t>Pretax run-rate synergies needed for Year 1 neutrality.</t>
        </is>
      </c>
    </row>
    <row r="12" ht="39.55" customHeight="1" s="36">
      <c r="A12" s="48" t="inlineStr">
        <is>
          <t>New Debt</t>
        </is>
      </c>
      <c r="B12" s="63">
        <f>'Sources &amp; Uses'!B16</f>
        <v/>
      </c>
      <c r="C12" s="63">
        <f>'Sources &amp; Uses'!E16</f>
        <v/>
      </c>
      <c r="D12" s="67" t="inlineStr">
        <is>
          <t>Balancing transaction debt.</t>
        </is>
      </c>
    </row>
    <row r="13" ht="77.59999999999999" customHeight="1" s="36">
      <c r="A13" s="48" t="inlineStr">
        <is>
          <t>New Shares Issued</t>
        </is>
      </c>
      <c r="B13" s="62">
        <f>'Transaction Terms'!B14</f>
        <v/>
      </c>
      <c r="C13" s="62">
        <f>'Transaction Terms'!E14</f>
        <v/>
      </c>
      <c r="D13" s="67" t="inlineStr">
        <is>
          <t>Fixed-value stock consideration divided by acquirer share price.</t>
        </is>
      </c>
    </row>
    <row r="14" ht="39.55" customHeight="1" s="36">
      <c r="A14" s="48" t="inlineStr">
        <is>
          <t>Goodwill</t>
        </is>
      </c>
      <c r="B14" s="63">
        <f>'Purchase Accounting'!B11</f>
        <v/>
      </c>
      <c r="C14" s="63">
        <f>'Purchase Accounting'!E11</f>
        <v/>
      </c>
      <c r="D14" s="67" t="inlineStr">
        <is>
          <t>Preliminary classroom goodwill.</t>
        </is>
      </c>
    </row>
    <row r="15" ht="52.2" customHeight="1" s="36">
      <c r="A15" s="48" t="inlineStr">
        <is>
          <t>Deal Conclusion</t>
        </is>
      </c>
      <c r="B15" s="66">
        <f>'Accretion Dilution'!B8</f>
        <v/>
      </c>
      <c r="C15" s="66">
        <f>'Accretion Dilution'!E8</f>
        <v/>
      </c>
      <c r="D15" s="67" t="inlineStr">
        <is>
          <t>EPS label only; not a value-creation conclusion.</t>
        </is>
      </c>
    </row>
  </sheetData>
  <mergeCells count="2"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1"/>
  </sheetPr>
  <dimension ref="A1:H24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Method 5 Checks</t>
        </is>
      </c>
    </row>
    <row r="2" ht="30" customHeight="1" s="36">
      <c r="A2" s="38" t="inlineStr">
        <is>
          <t>PASS means that the formula identities reconcile. It is not a transaction recommendation.</t>
        </is>
      </c>
    </row>
    <row r="3"/>
    <row r="4" ht="15" customHeight="1" s="36">
      <c r="A4" s="48" t="inlineStr">
        <is>
          <t>Overall status</t>
        </is>
      </c>
      <c r="B4" s="66">
        <f>IF(COUNTIF(C7:C24,"FAIL")&gt;0,"FAIL",IF(COUNTIF(C7:C24,"LIMITED")&gt;0,"LIMITED","PASS"))</f>
        <v/>
      </c>
    </row>
    <row r="5"/>
    <row r="6" ht="15" customHeight="1" s="36">
      <c r="A6" s="43" t="inlineStr">
        <is>
          <t>Check</t>
        </is>
      </c>
      <c r="B6" s="43" t="inlineStr">
        <is>
          <t>Calculation</t>
        </is>
      </c>
      <c r="C6" s="43" t="inlineStr">
        <is>
          <t>Result</t>
        </is>
      </c>
      <c r="D6" s="43" t="inlineStr">
        <is>
          <t>Why it matters</t>
        </is>
      </c>
    </row>
    <row r="7" ht="52.2" customHeight="1" s="36">
      <c r="A7" s="48" t="inlineStr">
        <is>
          <t>Reference sources equal uses</t>
        </is>
      </c>
      <c r="B7" s="63">
        <f>'Sources &amp; Uses'!B18</f>
        <v/>
      </c>
      <c r="C7" s="66">
        <f>IF(ABS(B7)&lt;0.001,"PASS","FAIL")</f>
        <v/>
      </c>
      <c r="D7" s="67" t="inlineStr">
        <is>
          <t>Correct any FAIL before relying on the output.</t>
        </is>
      </c>
    </row>
    <row r="8" ht="52.2" customHeight="1" s="36">
      <c r="A8" s="48" t="inlineStr">
        <is>
          <t>Student sources equal uses</t>
        </is>
      </c>
      <c r="B8" s="63">
        <f>'Sources &amp; Uses'!E18</f>
        <v/>
      </c>
      <c r="C8" s="66">
        <f>IF(ABS(B8)&lt;0.001,"PASS","FAIL")</f>
        <v/>
      </c>
      <c r="D8" s="67" t="inlineStr">
        <is>
          <t>Correct any FAIL before relying on the output.</t>
        </is>
      </c>
    </row>
    <row r="9" ht="52.2" customHeight="1" s="36">
      <c r="A9" s="48" t="inlineStr">
        <is>
          <t>Reference consideration identity</t>
        </is>
      </c>
      <c r="B9" s="66">
        <f>'Transaction Terms'!B10+'Transaction Terms'!B11-'Transaction Terms'!B9</f>
        <v/>
      </c>
      <c r="C9" s="66">
        <f>IF(ABS(B9)&lt;0.001,"PASS","FAIL")</f>
        <v/>
      </c>
      <c r="D9" s="67" t="inlineStr">
        <is>
          <t>Correct any FAIL before relying on the output.</t>
        </is>
      </c>
    </row>
    <row r="10" ht="52.2" customHeight="1" s="36">
      <c r="A10" s="48" t="inlineStr">
        <is>
          <t>Student consideration identity</t>
        </is>
      </c>
      <c r="B10" s="66">
        <f>'Transaction Terms'!E10+'Transaction Terms'!E11-'Transaction Terms'!E9</f>
        <v/>
      </c>
      <c r="C10" s="66">
        <f>IF(ABS(B10)&lt;0.001,"PASS","FAIL")</f>
        <v/>
      </c>
      <c r="D10" s="67" t="inlineStr">
        <is>
          <t>Correct any FAIL before relying on the output.</t>
        </is>
      </c>
    </row>
    <row r="11" ht="52.2" customHeight="1" s="36">
      <c r="A11" s="48" t="inlineStr">
        <is>
          <t>Reference pro forma shares</t>
        </is>
      </c>
      <c r="B11" s="66">
        <f>'Pro Forma Earnings'!B15+'Pro Forma Earnings'!B16-'Pro Forma Earnings'!B17</f>
        <v/>
      </c>
      <c r="C11" s="66">
        <f>IF(ABS(B11)&lt;0.0001,"PASS","FAIL")</f>
        <v/>
      </c>
      <c r="D11" s="67" t="inlineStr">
        <is>
          <t>Correct any FAIL before relying on the output.</t>
        </is>
      </c>
    </row>
    <row r="12" ht="52.2" customHeight="1" s="36">
      <c r="A12" s="48" t="inlineStr">
        <is>
          <t>Student pro forma shares</t>
        </is>
      </c>
      <c r="B12" s="66">
        <f>'Pro Forma Earnings'!G15+'Pro Forma Earnings'!G16-'Pro Forma Earnings'!G17</f>
        <v/>
      </c>
      <c r="C12" s="66">
        <f>IF(ABS(B12)&lt;0.0001,"PASS","FAIL")</f>
        <v/>
      </c>
      <c r="D12" s="67" t="inlineStr">
        <is>
          <t>Correct any FAIL before relying on the output.</t>
        </is>
      </c>
    </row>
    <row r="13" ht="52.2" customHeight="1" s="36">
      <c r="A13" s="48" t="inlineStr">
        <is>
          <t>Reference EPS identity</t>
        </is>
      </c>
      <c r="B13" s="66">
        <f>'Pro Forma Earnings'!B19-'Pro Forma Earnings'!B14/'Pro Forma Earnings'!B17</f>
        <v/>
      </c>
      <c r="C13" s="66">
        <f>IF(ABS(B13)&lt;0.000001,"PASS","FAIL")</f>
        <v/>
      </c>
      <c r="D13" s="67" t="inlineStr">
        <is>
          <t>Correct any FAIL before relying on the output.</t>
        </is>
      </c>
    </row>
    <row r="14" ht="52.2" customHeight="1" s="36">
      <c r="A14" s="48" t="inlineStr">
        <is>
          <t>Student EPS identity</t>
        </is>
      </c>
      <c r="B14" s="66">
        <f>'Pro Forma Earnings'!G19-'Pro Forma Earnings'!G14/'Pro Forma Earnings'!G17</f>
        <v/>
      </c>
      <c r="C14" s="66">
        <f>IF(ABS(B14)&lt;0.000001,"PASS","FAIL")</f>
        <v/>
      </c>
      <c r="D14" s="67" t="inlineStr">
        <is>
          <t>Correct any FAIL before relying on the output.</t>
        </is>
      </c>
    </row>
    <row r="15" ht="52.2" customHeight="1" s="36">
      <c r="A15" s="48" t="inlineStr">
        <is>
          <t>Reference accretion identity</t>
        </is>
      </c>
      <c r="B15" s="66">
        <f>'Pro Forma Earnings'!B20-('Pro Forma Earnings'!B19/'Pro Forma Earnings'!B18-1)</f>
        <v/>
      </c>
      <c r="C15" s="66">
        <f>IF(ABS(B15)&lt;0.000001,"PASS","FAIL")</f>
        <v/>
      </c>
      <c r="D15" s="67" t="inlineStr">
        <is>
          <t>Correct any FAIL before relying on the output.</t>
        </is>
      </c>
    </row>
    <row r="16" ht="52.2" customHeight="1" s="36">
      <c r="A16" s="48" t="inlineStr">
        <is>
          <t>Student accretion identity</t>
        </is>
      </c>
      <c r="B16" s="66">
        <f>'Pro Forma Earnings'!G20-('Pro Forma Earnings'!G19/'Pro Forma Earnings'!G18-1)</f>
        <v/>
      </c>
      <c r="C16" s="66">
        <f>IF(ABS(B16)&lt;0.000001,"PASS","FAIL")</f>
        <v/>
      </c>
      <c r="D16" s="67" t="inlineStr">
        <is>
          <t>Correct any FAIL before relying on the output.</t>
        </is>
      </c>
    </row>
    <row r="17" ht="52.2" customHeight="1" s="36">
      <c r="A17" s="48" t="inlineStr">
        <is>
          <t>Reference goodwill nonnegative</t>
        </is>
      </c>
      <c r="B17" s="63">
        <f>'Purchase Accounting'!B11</f>
        <v/>
      </c>
      <c r="C17" s="66">
        <f>IF(B17&gt;=0,"PASS","FAIL")</f>
        <v/>
      </c>
      <c r="D17" s="67" t="inlineStr">
        <is>
          <t>Correct any FAIL before relying on the output.</t>
        </is>
      </c>
    </row>
    <row r="18" ht="52.2" customHeight="1" s="36">
      <c r="A18" s="48" t="inlineStr">
        <is>
          <t>Student goodwill nonnegative</t>
        </is>
      </c>
      <c r="B18" s="63">
        <f>'Purchase Accounting'!E11</f>
        <v/>
      </c>
      <c r="C18" s="66">
        <f>IF(B18&gt;=0,"PASS","FAIL")</f>
        <v/>
      </c>
      <c r="D18" s="67" t="inlineStr">
        <is>
          <t>Correct any FAIL before relying on the output.</t>
        </is>
      </c>
    </row>
    <row r="19" ht="52.2" customHeight="1" s="36">
      <c r="A19" s="48" t="inlineStr">
        <is>
          <t>Reference new debt nonnegative</t>
        </is>
      </c>
      <c r="B19" s="63">
        <f>'Sources &amp; Uses'!B16</f>
        <v/>
      </c>
      <c r="C19" s="66">
        <f>IF(B19&gt;=0,"PASS","FAIL")</f>
        <v/>
      </c>
      <c r="D19" s="67" t="inlineStr">
        <is>
          <t>Correct any FAIL before relying on the output.</t>
        </is>
      </c>
    </row>
    <row r="20" ht="52.2" customHeight="1" s="36">
      <c r="A20" s="48" t="inlineStr">
        <is>
          <t>Student new debt nonnegative</t>
        </is>
      </c>
      <c r="B20" s="63">
        <f>'Sources &amp; Uses'!E16</f>
        <v/>
      </c>
      <c r="C20" s="66">
        <f>IF(B20&gt;=0,"PASS","FAIL")</f>
        <v/>
      </c>
      <c r="D20" s="67" t="inlineStr">
        <is>
          <t>Correct any FAIL before relying on the output.</t>
        </is>
      </c>
    </row>
    <row r="21" ht="52.2" customHeight="1" s="36">
      <c r="A21" s="48" t="inlineStr">
        <is>
          <t>Reference and default student accretion</t>
        </is>
      </c>
      <c r="B21" s="66">
        <f>'M&amp;A Analysis'!B6-'M&amp;A Analysis'!C6</f>
        <v/>
      </c>
      <c r="C21" s="66">
        <f>IF(ABS(B21)&lt;0.000001,"PASS","FAIL")</f>
        <v/>
      </c>
      <c r="D21" s="67" t="inlineStr">
        <is>
          <t>Correct any FAIL before relying on the output.</t>
        </is>
      </c>
    </row>
    <row r="22" ht="52.2" customHeight="1" s="36">
      <c r="A22" s="48" t="inlineStr">
        <is>
          <t>Reference and default student EPS</t>
        </is>
      </c>
      <c r="B22" s="66">
        <f>'M&amp;A Analysis'!B7-'M&amp;A Analysis'!C7</f>
        <v/>
      </c>
      <c r="C22" s="66">
        <f>IF(ABS(B22)&lt;0.000001,"PASS","FAIL")</f>
        <v/>
      </c>
      <c r="D22" s="67" t="inlineStr">
        <is>
          <t>Correct any FAIL before relying on the output.</t>
        </is>
      </c>
    </row>
    <row r="23" ht="52.2" customHeight="1" s="36">
      <c r="A23" s="48" t="inlineStr">
        <is>
          <t>Year 1 integration cost is numeric</t>
        </is>
      </c>
      <c r="B23" s="63">
        <f>'Pro Forma Earnings'!B9</f>
        <v/>
      </c>
      <c r="C23" s="66">
        <f>IF(ISNUMBER(B23),"PASS","FAIL")</f>
        <v/>
      </c>
      <c r="D23" s="67" t="inlineStr">
        <is>
          <t>Correct any FAIL before relying on the output.</t>
        </is>
      </c>
    </row>
    <row r="24" ht="52.2" customHeight="1" s="36">
      <c r="A24" s="48" t="inlineStr">
        <is>
          <t>Three forecast years present</t>
        </is>
      </c>
      <c r="B24" s="66">
        <f>COUNTA('Pro Forma Earnings'!B4:D4)</f>
        <v/>
      </c>
      <c r="C24" s="66">
        <f>IF(B24=3,"PASS","FAIL")</f>
        <v/>
      </c>
      <c r="D24" s="67" t="inlineStr">
        <is>
          <t>Correct any FAIL before relying on the output.</t>
        </is>
      </c>
    </row>
  </sheetData>
  <mergeCells count="2"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14.xml><?xml version="1.0" encoding="utf-8"?>
<worksheet xmlns="http://schemas.openxmlformats.org/spreadsheetml/2006/main">
  <sheetPr filterMode="0">
    <outlinePr summaryBelow="1" summaryRight="1"/>
    <pageSetUpPr fitToPage="1"/>
  </sheetPr>
  <dimension ref="A1:H7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38" customWidth="1" style="35" min="2" max="2"/>
    <col width="28" customWidth="1" style="35" min="3" max="3"/>
    <col width="15" customWidth="1" style="35" min="4" max="4"/>
    <col width="45" customWidth="1" style="35" min="5" max="5"/>
    <col width="55" customWidth="1" style="35" min="6" max="6"/>
    <col width="15" customWidth="1" style="35" min="7" max="8"/>
  </cols>
  <sheetData>
    <row r="1" ht="24" customHeight="1" s="36">
      <c r="A1" s="37" t="inlineStr">
        <is>
          <t>Sources</t>
        </is>
      </c>
    </row>
    <row r="2" ht="30" customHeight="1" s="36">
      <c r="A2" s="38" t="inlineStr">
        <is>
          <t>Trace every transaction fact, market input, filing, estimate, and classroom assumption.</t>
        </is>
      </c>
    </row>
    <row r="3"/>
    <row r="4" ht="22.35" customHeight="1" s="36">
      <c r="A4" s="43" t="inlineStr">
        <is>
          <t>ID</t>
        </is>
      </c>
      <c r="B4" s="43" t="inlineStr">
        <is>
          <t>Item</t>
        </is>
      </c>
      <c r="C4" s="43" t="inlineStr">
        <is>
          <t>Source</t>
        </is>
      </c>
      <c r="D4" s="43" t="inlineStr">
        <is>
          <t>Period / As Of</t>
        </is>
      </c>
      <c r="E4" s="43" t="inlineStr">
        <is>
          <t>URL</t>
        </is>
      </c>
      <c r="F4" s="43" t="inlineStr">
        <is>
          <t>Notes</t>
        </is>
      </c>
      <c r="G4" s="43" t="inlineStr">
        <is>
          <t>Retrieved / Generated</t>
        </is>
      </c>
    </row>
    <row r="5" ht="26.85" customHeight="1" s="36">
      <c r="A5" s="42" t="inlineStr">
        <is>
          <t>SRC-MA-TERMS</t>
        </is>
      </c>
      <c r="B5" s="42" t="inlineStr">
        <is>
          <t>Amazon and Whole Foods announced transaction terms</t>
        </is>
      </c>
      <c r="C5" s="42" t="inlineStr">
        <is>
          <t>Amazon announcement</t>
        </is>
      </c>
      <c r="D5" s="42" t="inlineStr">
        <is>
          <t>2017-06-16</t>
        </is>
      </c>
      <c r="E5" s="68" t="inlineStr">
        <is>
          <t>https://press.aboutamazon.com/2017/6/amazon-to-acquire-whole-foods-market</t>
        </is>
      </c>
      <c r="F5" s="42" t="inlineStr">
        <is>
          <t>$42.00 per share in cash; approximately $13.7 billion including Whole Foods net debt.</t>
        </is>
      </c>
      <c r="G5" s="42" t="inlineStr">
        <is>
          <t>2026-08-20</t>
        </is>
      </c>
    </row>
    <row r="6" ht="26.85" customHeight="1" s="36">
      <c r="A6" s="42" t="inlineStr">
        <is>
          <t>SRC-AMZN-10K</t>
        </is>
      </c>
      <c r="B6" s="42" t="inlineStr">
        <is>
          <t>Amazon FY2016 financial statement reference</t>
        </is>
      </c>
      <c r="C6" s="42" t="inlineStr">
        <is>
          <t>Amazon 2016 Form 10-K</t>
        </is>
      </c>
      <c r="D6" s="42" t="inlineStr">
        <is>
          <t>2016-12-31</t>
        </is>
      </c>
      <c r="E6" s="68" t="inlineStr">
        <is>
          <t>https://www.sec.gov/Archives/edgar/data/1018724/000101872417000011/amzn-20161231x10k.htm</t>
        </is>
      </c>
      <c r="F6" s="42" t="inlineStr">
        <is>
          <t>N/M</t>
        </is>
      </c>
      <c r="G6" s="42" t="inlineStr">
        <is>
          <t>2026-08-20</t>
        </is>
      </c>
    </row>
    <row r="7" ht="26.85" customHeight="1" s="36">
      <c r="A7" s="42" t="inlineStr">
        <is>
          <t>SRC-WFM-10K</t>
        </is>
      </c>
      <c r="B7" s="42" t="inlineStr">
        <is>
          <t>Whole Foods FY2016 financial statement reference</t>
        </is>
      </c>
      <c r="C7" s="42" t="inlineStr">
        <is>
          <t>Whole Foods 2016 Form 10-K</t>
        </is>
      </c>
      <c r="D7" s="42" t="inlineStr">
        <is>
          <t>2016-09-25</t>
        </is>
      </c>
      <c r="E7" s="68" t="inlineStr">
        <is>
          <t>https://www.sec.gov/Archives/edgar/data/865436/000086543616000213/wfm-2016925x10k.htm</t>
        </is>
      </c>
      <c r="F7" s="42" t="inlineStr">
        <is>
          <t>N/M</t>
        </is>
      </c>
      <c r="G7" s="42" t="inlineStr">
        <is>
          <t>2026-08-20</t>
        </is>
      </c>
    </row>
  </sheetData>
  <mergeCells count="2">
    <mergeCell ref="A2:H2"/>
    <mergeCell ref="A1:H1"/>
  </mergeCells>
  <hyperlinks>
    <hyperlink xmlns:r="http://schemas.openxmlformats.org/officeDocument/2006/relationships" ref="E5" display="https://press.aboutamazon.com/2017/6/amazon-to-acquire-whole-foods-market" r:id="rId1"/>
    <hyperlink xmlns:r="http://schemas.openxmlformats.org/officeDocument/2006/relationships" ref="E6" display="https://www.sec.gov/Archives/edgar/data/1018724/000101872417000011/amzn-20161231x10k.htm" r:id="rId2"/>
    <hyperlink xmlns:r="http://schemas.openxmlformats.org/officeDocument/2006/relationships" ref="E7" display="https://www.sec.gov/Archives/edgar/data/865436/000086543616000213/wfm-2016925x10k.htm" r:id="rId3"/>
  </hyperlink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H14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Method 5 Guide</t>
        </is>
      </c>
    </row>
    <row r="2" ht="30" customHeight="1" s="36">
      <c r="A2" s="38" t="inlineStr">
        <is>
          <t>Read this sheet before changing any blue input.</t>
        </is>
      </c>
    </row>
    <row r="3"/>
    <row r="4" ht="22.35" customHeight="1" s="36">
      <c r="A4" s="43" t="inlineStr">
        <is>
          <t>Step</t>
        </is>
      </c>
      <c r="B4" s="43" t="inlineStr">
        <is>
          <t>Required work</t>
        </is>
      </c>
      <c r="C4" s="43" t="inlineStr">
        <is>
          <t>Student action</t>
        </is>
      </c>
      <c r="D4" s="43" t="inlineStr">
        <is>
          <t>Primary worksheet</t>
        </is>
      </c>
    </row>
    <row r="5" ht="42" customHeight="1" s="36">
      <c r="A5" s="44" t="inlineStr">
        <is>
          <t>Step I</t>
        </is>
      </c>
      <c r="B5" s="44" t="inlineStr">
        <is>
          <t>Define the Acquirer, Target, Transaction Date, and Purchase Price</t>
        </is>
      </c>
      <c r="C5" s="44" t="inlineStr">
        <is>
          <t>Review the reference formulas, then test an authorized judgment in the blue Assumptions cells.</t>
        </is>
      </c>
      <c r="D5" s="44" t="inlineStr">
        <is>
          <t>Transaction Terms</t>
        </is>
      </c>
      <c r="E5" s="44" t="n"/>
      <c r="F5" s="44" t="n"/>
      <c r="G5" s="44" t="n"/>
      <c r="H5" s="44" t="n"/>
    </row>
    <row r="6" ht="42" customHeight="1" s="36">
      <c r="A6" s="44" t="inlineStr">
        <is>
          <t>Step II</t>
        </is>
      </c>
      <c r="B6" s="44" t="inlineStr">
        <is>
          <t>Build Consideration, Financing, and Sources &amp; Uses</t>
        </is>
      </c>
      <c r="C6" s="44" t="inlineStr">
        <is>
          <t>Review the reference formulas, then test an authorized judgment in the blue Assumptions cells.</t>
        </is>
      </c>
      <c r="D6" s="44" t="inlineStr">
        <is>
          <t>Sources &amp; Uses</t>
        </is>
      </c>
      <c r="E6" s="44" t="n"/>
      <c r="F6" s="44" t="n"/>
      <c r="G6" s="44" t="n"/>
      <c r="H6" s="44" t="n"/>
    </row>
    <row r="7" ht="42" customHeight="1" s="36">
      <c r="A7" s="44" t="inlineStr">
        <is>
          <t>Step III</t>
        </is>
      </c>
      <c r="B7" s="44" t="inlineStr">
        <is>
          <t>Calculate Preliminary Purchase Accounting and Transaction Adjustments</t>
        </is>
      </c>
      <c r="C7" s="44" t="inlineStr">
        <is>
          <t>Review the reference formulas, then test an authorized judgment in the blue Assumptions cells.</t>
        </is>
      </c>
      <c r="D7" s="44" t="inlineStr">
        <is>
          <t>Purchase Accounting</t>
        </is>
      </c>
      <c r="E7" s="44" t="n"/>
      <c r="F7" s="44" t="n"/>
      <c r="G7" s="44" t="n"/>
      <c r="H7" s="44" t="n"/>
    </row>
    <row r="8" ht="42" customHeight="1" s="36">
      <c r="A8" s="44" t="inlineStr">
        <is>
          <t>Step IV</t>
        </is>
      </c>
      <c r="B8" s="44" t="inlineStr">
        <is>
          <t>Build Pro Forma Income Statement and Share Count</t>
        </is>
      </c>
      <c r="C8" s="44" t="inlineStr">
        <is>
          <t>Review the reference formulas, then test an authorized judgment in the blue Assumptions cells.</t>
        </is>
      </c>
      <c r="D8" s="44" t="inlineStr">
        <is>
          <t>Pro Forma Earnings</t>
        </is>
      </c>
      <c r="E8" s="44" t="n"/>
      <c r="F8" s="44" t="n"/>
      <c r="G8" s="44" t="n"/>
      <c r="H8" s="44" t="n"/>
    </row>
    <row r="9" ht="42" customHeight="1" s="36">
      <c r="A9" s="44" t="inlineStr">
        <is>
          <t>Step V</t>
        </is>
      </c>
      <c r="B9" s="44" t="inlineStr">
        <is>
          <t>Calculate EPS Accretion/Dilution, Ownership, Breakeven Synergies, and Sensitivities</t>
        </is>
      </c>
      <c r="C9" s="44" t="inlineStr">
        <is>
          <t>Review the reference formulas, then test an authorized judgment in the blue Assumptions cells.</t>
        </is>
      </c>
      <c r="D9" s="44" t="inlineStr">
        <is>
          <t>Accretion Dilution</t>
        </is>
      </c>
      <c r="E9" s="44" t="n"/>
      <c r="F9" s="44" t="n"/>
      <c r="G9" s="44" t="n"/>
      <c r="H9" s="44" t="n"/>
    </row>
    <row r="10"/>
    <row r="11"/>
    <row r="12" ht="15" customHeight="1" s="36">
      <c r="A12" s="45" t="inlineStr">
        <is>
          <t>Method 2 versus Method 5</t>
        </is>
      </c>
      <c r="B12" s="42" t="inlineStr">
        <is>
          <t>Method 2 uses a sample of prior acquisitions to estimate a target's standalone value. Method 5 models one specific acquirer and target, transaction financing, preliminary purchase accounting, pro forma EPS, ownership, leverage, breakeven synergies, and sensitivities.</t>
        </is>
      </c>
    </row>
    <row r="13" ht="15" customHeight="1" s="36"/>
    <row r="14" ht="15" customHeight="1" s="36"/>
  </sheetData>
  <mergeCells count="3">
    <mergeCell ref="B12:H14"/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J17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10"/>
  </cols>
  <sheetData>
    <row r="1" ht="24" customHeight="1" s="36">
      <c r="A1" s="37" t="inlineStr">
        <is>
          <t>Method 5 Source Data</t>
        </is>
      </c>
    </row>
    <row r="2" ht="30" customHeight="1" s="36">
      <c r="A2" s="38" t="inlineStr">
        <is>
          <t>Facts and Python-calculated audit values used by the formula-driven workbook.</t>
        </is>
      </c>
    </row>
    <row r="3"/>
    <row r="4" ht="22.35" customHeight="1" s="36">
      <c r="A4" s="43" t="inlineStr">
        <is>
          <t>Item</t>
        </is>
      </c>
      <c r="B4" s="43" t="inlineStr">
        <is>
          <t>Acquirer / Reference</t>
        </is>
      </c>
      <c r="C4" s="43" t="inlineStr">
        <is>
          <t>Target / Student</t>
        </is>
      </c>
      <c r="D4" s="43" t="inlineStr">
        <is>
          <t>Units</t>
        </is>
      </c>
      <c r="E4" s="43" t="inlineStr">
        <is>
          <t>Classification</t>
        </is>
      </c>
    </row>
    <row r="5" ht="15" customHeight="1" s="36">
      <c r="A5" s="46" t="inlineStr">
        <is>
          <t>Unaffected target price</t>
        </is>
      </c>
      <c r="B5" s="46" t="n">
        <v>33.06</v>
      </c>
      <c r="C5" s="46" t="n">
        <v>33.06</v>
      </c>
      <c r="D5" s="46" t="inlineStr">
        <is>
          <t>per share</t>
        </is>
      </c>
      <c r="E5" s="46" t="inlineStr">
        <is>
          <t>Dated market input</t>
        </is>
      </c>
    </row>
    <row r="6" ht="15" customHeight="1" s="36">
      <c r="A6" s="46" t="inlineStr">
        <is>
          <t>Target diluted shares</t>
        </is>
      </c>
      <c r="B6" s="46" t="n">
        <v>326.9</v>
      </c>
      <c r="C6" s="46" t="n">
        <v>326.9</v>
      </c>
      <c r="D6" s="46" t="inlineStr">
        <is>
          <t>millions</t>
        </is>
      </c>
      <c r="E6" s="46" t="inlineStr">
        <is>
          <t>Classroom share-count convention</t>
        </is>
      </c>
    </row>
    <row r="7" ht="15" customHeight="1" s="36">
      <c r="A7" s="46" t="inlineStr">
        <is>
          <t>Target debt refinanced</t>
        </is>
      </c>
      <c r="B7" s="46" t="n">
        <v>986</v>
      </c>
      <c r="C7" s="46" t="n">
        <v>986</v>
      </c>
      <c r="D7" s="46" t="inlineStr">
        <is>
          <t>USD millions</t>
        </is>
      </c>
      <c r="E7" s="46" t="inlineStr">
        <is>
          <t>Balance-sheet bridge</t>
        </is>
      </c>
    </row>
    <row r="8" ht="15" customHeight="1" s="36">
      <c r="A8" s="46" t="inlineStr">
        <is>
          <t>Target cash available</t>
        </is>
      </c>
      <c r="B8" s="46" t="n">
        <v>351</v>
      </c>
      <c r="C8" s="46" t="n">
        <v>351</v>
      </c>
      <c r="D8" s="46" t="inlineStr">
        <is>
          <t>USD millions</t>
        </is>
      </c>
      <c r="E8" s="46" t="inlineStr">
        <is>
          <t>Balance-sheet bridge</t>
        </is>
      </c>
    </row>
    <row r="9" ht="15" customHeight="1" s="36">
      <c r="A9" s="46" t="inlineStr">
        <is>
          <t>Python maximum nondilutive offer</t>
        </is>
      </c>
      <c r="B9" s="46" t="n">
        <v>44.0914561205543</v>
      </c>
      <c r="C9" s="46" t="n">
        <v>44.0914561205543</v>
      </c>
      <c r="D9" s="46" t="inlineStr">
        <is>
          <t>per share</t>
        </is>
      </c>
      <c r="E9" s="46" t="inlineStr">
        <is>
          <t>Python cross-check</t>
        </is>
      </c>
    </row>
    <row r="10" ht="15" customHeight="1" s="36">
      <c r="A10" s="46" t="inlineStr">
        <is>
          <t>Python Year 1 EPS accretion/dilution</t>
        </is>
      </c>
      <c r="B10" s="47" t="n">
        <v>0.00758530579040917</v>
      </c>
      <c r="C10" s="47" t="n">
        <v>0.00758530579040917</v>
      </c>
      <c r="D10" s="46" t="inlineStr">
        <is>
          <t>percent</t>
        </is>
      </c>
      <c r="E10" s="46" t="inlineStr">
        <is>
          <t>Python cross-check</t>
        </is>
      </c>
    </row>
    <row r="11"/>
    <row r="12"/>
    <row r="13" ht="15" customHeight="1" s="36">
      <c r="A13" s="43" t="inlineStr">
        <is>
          <t>Forecast item</t>
        </is>
      </c>
      <c r="B13" s="43" t="inlineStr">
        <is>
          <t>2017</t>
        </is>
      </c>
      <c r="C13" s="43" t="inlineStr">
        <is>
          <t>2018</t>
        </is>
      </c>
      <c r="D13" s="43" t="inlineStr">
        <is>
          <t>2019</t>
        </is>
      </c>
    </row>
    <row r="14" ht="15" customHeight="1" s="36">
      <c r="A14" s="48" t="inlineStr">
        <is>
          <t>Acquirer net income</t>
        </is>
      </c>
      <c r="B14" s="49" t="n">
        <v>3033</v>
      </c>
      <c r="C14" s="49" t="n">
        <v>10073</v>
      </c>
      <c r="D14" s="49" t="n">
        <v>11588</v>
      </c>
    </row>
    <row r="15" ht="15" customHeight="1" s="36">
      <c r="A15" s="48" t="inlineStr">
        <is>
          <t>Target net income</t>
        </is>
      </c>
      <c r="B15" s="49" t="n">
        <v>480</v>
      </c>
      <c r="C15" s="49" t="n">
        <v>500</v>
      </c>
      <c r="D15" s="49" t="n">
        <v>520</v>
      </c>
    </row>
    <row r="16" ht="15" customHeight="1" s="36">
      <c r="A16" s="48" t="inlineStr">
        <is>
          <t>Acquirer standalone shares</t>
        </is>
      </c>
      <c r="B16" s="50" t="n">
        <v>477</v>
      </c>
      <c r="C16" s="50" t="n">
        <v>477</v>
      </c>
      <c r="D16" s="50" t="n">
        <v>477</v>
      </c>
    </row>
    <row r="17" ht="15" customHeight="1" s="36">
      <c r="A17" s="48" t="inlineStr">
        <is>
          <t>Combined EBITDA</t>
        </is>
      </c>
      <c r="B17" s="49" t="n">
        <v>17350</v>
      </c>
      <c r="C17" s="49" t="n">
        <v>29000</v>
      </c>
      <c r="D17" s="49" t="n">
        <v>36350</v>
      </c>
    </row>
  </sheetData>
  <mergeCells count="2">
    <mergeCell ref="A1:J1"/>
    <mergeCell ref="A2:J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1"/>
  </sheetPr>
  <dimension ref="A1:H34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4"/>
    <col width="48" customWidth="1" style="35" min="5" max="5"/>
    <col width="15" customWidth="1" style="35" min="6" max="8"/>
  </cols>
  <sheetData>
    <row r="1" ht="24" customHeight="1" s="36">
      <c r="A1" s="37" t="inlineStr">
        <is>
          <t>Method 5 Assumptions</t>
        </is>
      </c>
    </row>
    <row r="2" ht="30" customHeight="1" s="36">
      <c r="A2" s="38" t="inlineStr">
        <is>
          <t>Column B is the reference case. Column C is the unlocked blue student case.</t>
        </is>
      </c>
    </row>
    <row r="3"/>
    <row r="4" ht="15" customHeight="1" s="36">
      <c r="A4" s="43" t="inlineStr">
        <is>
          <t>Assumption</t>
        </is>
      </c>
      <c r="B4" s="43" t="inlineStr">
        <is>
          <t>Reference</t>
        </is>
      </c>
      <c r="C4" s="43" t="inlineStr">
        <is>
          <t>Student</t>
        </is>
      </c>
      <c r="D4" s="43" t="inlineStr">
        <is>
          <t>Units</t>
        </is>
      </c>
      <c r="E4" s="43" t="inlineStr">
        <is>
          <t>Classification / note</t>
        </is>
      </c>
    </row>
    <row r="5" ht="15" customHeight="1" s="36">
      <c r="A5" s="48" t="inlineStr">
        <is>
          <t>Offer price per target share</t>
        </is>
      </c>
      <c r="B5" s="51" t="n">
        <v>42</v>
      </c>
      <c r="C5" s="52" t="n">
        <v>42</v>
      </c>
      <c r="D5" s="48" t="inlineStr">
        <is>
          <t>per share</t>
        </is>
      </c>
      <c r="E5" s="42" t="inlineStr">
        <is>
          <t>Announced term or case assumption</t>
        </is>
      </c>
    </row>
    <row r="6" ht="26.85" customHeight="1" s="36">
      <c r="A6" s="48" t="inlineStr">
        <is>
          <t>Target diluted shares</t>
        </is>
      </c>
      <c r="B6" s="50" t="n">
        <v>326.9</v>
      </c>
      <c r="C6" s="53" t="n">
        <v>326.9</v>
      </c>
      <c r="D6" s="48" t="inlineStr">
        <is>
          <t>millions</t>
        </is>
      </c>
      <c r="E6" s="42" t="inlineStr">
        <is>
          <t>FY2016 weighted-average diluted-share classroom convention</t>
        </is>
      </c>
    </row>
    <row r="7" ht="15" customHeight="1" s="36">
      <c r="A7" s="48" t="inlineStr">
        <is>
          <t>Acquirer share price</t>
        </is>
      </c>
      <c r="B7" s="51" t="n">
        <v>964.17</v>
      </c>
      <c r="C7" s="52" t="n">
        <v>964.17</v>
      </c>
      <c r="D7" s="48" t="inlineStr">
        <is>
          <t>per share</t>
        </is>
      </c>
      <c r="E7" s="42" t="inlineStr">
        <is>
          <t>June 15 classroom market input</t>
        </is>
      </c>
    </row>
    <row r="8" ht="15" customHeight="1" s="36">
      <c r="A8" s="48" t="inlineStr">
        <is>
          <t>Stock consideration percent</t>
        </is>
      </c>
      <c r="B8" s="54" t="n">
        <v>0</v>
      </c>
      <c r="C8" s="55" t="n">
        <v>0</v>
      </c>
      <c r="D8" s="48" t="inlineStr">
        <is>
          <t>percent</t>
        </is>
      </c>
      <c r="E8" s="42" t="inlineStr">
        <is>
          <t>Announced all-cash structure in packaged case</t>
        </is>
      </c>
    </row>
    <row r="9" ht="15" customHeight="1" s="36">
      <c r="A9" s="48" t="inlineStr">
        <is>
          <t>Acquirer cash used</t>
        </is>
      </c>
      <c r="B9" s="49" t="n">
        <v>1000</v>
      </c>
      <c r="C9" s="56" t="n">
        <v>1000</v>
      </c>
      <c r="D9" s="48" t="inlineStr">
        <is>
          <t>USD millions</t>
        </is>
      </c>
      <c r="E9" s="42" t="inlineStr">
        <is>
          <t>Classroom financing assumption</t>
        </is>
      </c>
    </row>
    <row r="10" ht="15" customHeight="1" s="36">
      <c r="A10" s="48" t="inlineStr">
        <is>
          <t>Target cash used</t>
        </is>
      </c>
      <c r="B10" s="49" t="n">
        <v>351</v>
      </c>
      <c r="C10" s="56" t="n">
        <v>351</v>
      </c>
      <c r="D10" s="48" t="inlineStr">
        <is>
          <t>USD millions</t>
        </is>
      </c>
      <c r="E10" s="42" t="inlineStr">
        <is>
          <t>Classroom balance-sheet bridge</t>
        </is>
      </c>
    </row>
    <row r="11" ht="15" customHeight="1" s="36">
      <c r="A11" s="48" t="inlineStr">
        <is>
          <t>Target debt refinanced</t>
        </is>
      </c>
      <c r="B11" s="49" t="n">
        <v>986</v>
      </c>
      <c r="C11" s="56" t="n">
        <v>986</v>
      </c>
      <c r="D11" s="48" t="inlineStr">
        <is>
          <t>USD millions</t>
        </is>
      </c>
      <c r="E11" s="42" t="inlineStr">
        <is>
          <t>Classroom balance-sheet bridge</t>
        </is>
      </c>
    </row>
    <row r="12" ht="15" customHeight="1" s="36">
      <c r="A12" s="48" t="inlineStr">
        <is>
          <t>Acquirer diluted shares</t>
        </is>
      </c>
      <c r="B12" s="50" t="n">
        <v>477</v>
      </c>
      <c r="C12" s="53" t="n">
        <v>477</v>
      </c>
      <c r="D12" s="48" t="inlineStr">
        <is>
          <t>millions</t>
        </is>
      </c>
      <c r="E12" s="42" t="inlineStr">
        <is>
          <t>Forecast share-count input</t>
        </is>
      </c>
    </row>
    <row r="13" ht="15" customHeight="1" s="36">
      <c r="A13" s="48" t="inlineStr">
        <is>
          <t>Acquirer Year 1 net income</t>
        </is>
      </c>
      <c r="B13" s="49" t="n">
        <v>3033</v>
      </c>
      <c r="C13" s="56" t="n">
        <v>3033</v>
      </c>
      <c r="D13" s="48" t="inlineStr">
        <is>
          <t>USD millions</t>
        </is>
      </c>
      <c r="E13" s="42" t="inlineStr">
        <is>
          <t>Forecast input</t>
        </is>
      </c>
    </row>
    <row r="14" ht="15" customHeight="1" s="36">
      <c r="A14" s="48" t="inlineStr">
        <is>
          <t>Target Year 1 net income</t>
        </is>
      </c>
      <c r="B14" s="49" t="n">
        <v>480</v>
      </c>
      <c r="C14" s="56" t="n">
        <v>480</v>
      </c>
      <c r="D14" s="48" t="inlineStr">
        <is>
          <t>USD millions</t>
        </is>
      </c>
      <c r="E14" s="42" t="inlineStr">
        <is>
          <t>Forecast input</t>
        </is>
      </c>
    </row>
    <row r="15" ht="15" customHeight="1" s="36">
      <c r="A15" s="48" t="inlineStr">
        <is>
          <t>Target pretax interest eliminated</t>
        </is>
      </c>
      <c r="B15" s="49" t="n">
        <v>44</v>
      </c>
      <c r="C15" s="56" t="n">
        <v>44</v>
      </c>
      <c r="D15" s="48" t="inlineStr">
        <is>
          <t>USD millions</t>
        </is>
      </c>
      <c r="E15" s="42" t="inlineStr">
        <is>
          <t>Debt-refinancing adjustment</t>
        </is>
      </c>
    </row>
    <row r="16" ht="15" customHeight="1" s="36">
      <c r="A16" s="48" t="inlineStr">
        <is>
          <t>New debt interest rate</t>
        </is>
      </c>
      <c r="B16" s="54" t="n">
        <v>0.05</v>
      </c>
      <c r="C16" s="55" t="n">
        <v>0.05</v>
      </c>
      <c r="D16" s="48" t="inlineStr">
        <is>
          <t>percent</t>
        </is>
      </c>
      <c r="E16" s="42" t="inlineStr">
        <is>
          <t>Classroom financing assumption</t>
        </is>
      </c>
    </row>
    <row r="17" ht="15" customHeight="1" s="36">
      <c r="A17" s="48" t="inlineStr">
        <is>
          <t>Foregone cash yield</t>
        </is>
      </c>
      <c r="B17" s="54" t="n">
        <v>0.02</v>
      </c>
      <c r="C17" s="55" t="n">
        <v>0.02</v>
      </c>
      <c r="D17" s="48" t="inlineStr">
        <is>
          <t>percent</t>
        </is>
      </c>
      <c r="E17" s="42" t="inlineStr">
        <is>
          <t>Classroom financing assumption</t>
        </is>
      </c>
    </row>
    <row r="18" ht="15" customHeight="1" s="36">
      <c r="A18" s="48" t="inlineStr">
        <is>
          <t>Tax rate</t>
        </is>
      </c>
      <c r="B18" s="54" t="n">
        <v>0.35</v>
      </c>
      <c r="C18" s="55" t="n">
        <v>0.35</v>
      </c>
      <c r="D18" s="48" t="inlineStr">
        <is>
          <t>percent</t>
        </is>
      </c>
      <c r="E18" s="42" t="inlineStr">
        <is>
          <t>Classroom tax assumption</t>
        </is>
      </c>
    </row>
    <row r="19" ht="15" customHeight="1" s="36">
      <c r="A19" s="48" t="inlineStr">
        <is>
          <t>Annual run-rate cost synergies</t>
        </is>
      </c>
      <c r="B19" s="49" t="n">
        <v>150</v>
      </c>
      <c r="C19" s="56" t="n">
        <v>150</v>
      </c>
      <c r="D19" s="48" t="inlineStr">
        <is>
          <t>USD millions</t>
        </is>
      </c>
      <c r="E19" s="42" t="inlineStr">
        <is>
          <t>Classroom operating assumption</t>
        </is>
      </c>
    </row>
    <row r="20" ht="15" customHeight="1" s="36">
      <c r="A20" s="48" t="inlineStr">
        <is>
          <t>Year 1 synergy realization</t>
        </is>
      </c>
      <c r="B20" s="54" t="n">
        <v>0.5</v>
      </c>
      <c r="C20" s="55" t="n">
        <v>0.5</v>
      </c>
      <c r="D20" s="48" t="inlineStr">
        <is>
          <t>percent</t>
        </is>
      </c>
      <c r="E20" s="42" t="inlineStr">
        <is>
          <t>Classroom operating assumption</t>
        </is>
      </c>
    </row>
    <row r="21" ht="15" customHeight="1" s="36">
      <c r="A21" s="48" t="inlineStr">
        <is>
          <t>Transaction fee percent</t>
        </is>
      </c>
      <c r="B21" s="54" t="n">
        <v>0.01</v>
      </c>
      <c r="C21" s="55" t="n">
        <v>0.01</v>
      </c>
      <c r="D21" s="48" t="inlineStr">
        <is>
          <t>percent</t>
        </is>
      </c>
      <c r="E21" s="42" t="inlineStr">
        <is>
          <t>Classroom transaction assumption</t>
        </is>
      </c>
    </row>
    <row r="22" ht="15" customHeight="1" s="36">
      <c r="A22" s="48" t="inlineStr">
        <is>
          <t>Debt financing fee percent</t>
        </is>
      </c>
      <c r="B22" s="54" t="n">
        <v>0.005</v>
      </c>
      <c r="C22" s="55" t="n">
        <v>0.005</v>
      </c>
      <c r="D22" s="48" t="inlineStr">
        <is>
          <t>percent</t>
        </is>
      </c>
      <c r="E22" s="42" t="inlineStr">
        <is>
          <t>Classroom financing assumption</t>
        </is>
      </c>
    </row>
    <row r="23" ht="15" customHeight="1" s="36">
      <c r="A23" s="48" t="inlineStr">
        <is>
          <t>Financing fee amortization years</t>
        </is>
      </c>
      <c r="B23" s="57" t="n">
        <v>5</v>
      </c>
      <c r="C23" s="58" t="n">
        <v>5</v>
      </c>
      <c r="D23" s="48" t="inlineStr">
        <is>
          <t>years</t>
        </is>
      </c>
      <c r="E23" s="42" t="inlineStr">
        <is>
          <t>Straight-line teaching convention</t>
        </is>
      </c>
    </row>
    <row r="24" ht="15" customHeight="1" s="36">
      <c r="A24" s="48" t="inlineStr">
        <is>
          <t>Target book equity</t>
        </is>
      </c>
      <c r="B24" s="49" t="n">
        <v>3224</v>
      </c>
      <c r="C24" s="56" t="n">
        <v>3224</v>
      </c>
      <c r="D24" s="48" t="inlineStr">
        <is>
          <t>USD millions</t>
        </is>
      </c>
      <c r="E24" s="42" t="inlineStr">
        <is>
          <t>Classroom balance-sheet convention</t>
        </is>
      </c>
    </row>
    <row r="25" ht="15" customHeight="1" s="36">
      <c r="A25" s="48" t="inlineStr">
        <is>
          <t>Target existing goodwill</t>
        </is>
      </c>
      <c r="B25" s="49" t="n">
        <v>720</v>
      </c>
      <c r="C25" s="56" t="n">
        <v>720</v>
      </c>
      <c r="D25" s="48" t="inlineStr">
        <is>
          <t>USD millions</t>
        </is>
      </c>
      <c r="E25" s="42" t="inlineStr">
        <is>
          <t>Classroom balance-sheet convention</t>
        </is>
      </c>
    </row>
    <row r="26" ht="15" customHeight="1" s="36">
      <c r="A26" s="48" t="inlineStr">
        <is>
          <t>PP&amp;E write-up</t>
        </is>
      </c>
      <c r="B26" s="49" t="n">
        <v>100</v>
      </c>
      <c r="C26" s="56" t="n">
        <v>100</v>
      </c>
      <c r="D26" s="48" t="inlineStr">
        <is>
          <t>USD millions</t>
        </is>
      </c>
      <c r="E26" s="42" t="inlineStr">
        <is>
          <t>Preliminary purchase accounting</t>
        </is>
      </c>
    </row>
    <row r="27" ht="15" customHeight="1" s="36">
      <c r="A27" s="48" t="inlineStr">
        <is>
          <t>PP&amp;E useful life</t>
        </is>
      </c>
      <c r="B27" s="57" t="n">
        <v>10</v>
      </c>
      <c r="C27" s="58" t="n">
        <v>10</v>
      </c>
      <c r="D27" s="48" t="inlineStr">
        <is>
          <t>years</t>
        </is>
      </c>
      <c r="E27" s="42" t="inlineStr">
        <is>
          <t>Straight-line teaching convention</t>
        </is>
      </c>
    </row>
    <row r="28" ht="15" customHeight="1" s="36">
      <c r="A28" s="48" t="inlineStr">
        <is>
          <t>Intangible write-up</t>
        </is>
      </c>
      <c r="B28" s="49" t="n">
        <v>1000</v>
      </c>
      <c r="C28" s="56" t="n">
        <v>1000</v>
      </c>
      <c r="D28" s="48" t="inlineStr">
        <is>
          <t>USD millions</t>
        </is>
      </c>
      <c r="E28" s="42" t="inlineStr">
        <is>
          <t>Preliminary purchase accounting</t>
        </is>
      </c>
    </row>
    <row r="29" ht="15" customHeight="1" s="36">
      <c r="A29" s="48" t="inlineStr">
        <is>
          <t>Intangible useful life</t>
        </is>
      </c>
      <c r="B29" s="57" t="n">
        <v>10</v>
      </c>
      <c r="C29" s="58" t="n">
        <v>10</v>
      </c>
      <c r="D29" s="48" t="inlineStr">
        <is>
          <t>years</t>
        </is>
      </c>
      <c r="E29" s="42" t="inlineStr">
        <is>
          <t>Straight-line teaching convention</t>
        </is>
      </c>
    </row>
    <row r="30" ht="15" customHeight="1" s="36">
      <c r="A30" s="48" t="inlineStr">
        <is>
          <t>Integration cost percent</t>
        </is>
      </c>
      <c r="B30" s="54" t="n">
        <v>0</v>
      </c>
      <c r="C30" s="55" t="n">
        <v>0</v>
      </c>
      <c r="D30" s="48" t="inlineStr">
        <is>
          <t>percent</t>
        </is>
      </c>
      <c r="E30" s="42" t="inlineStr">
        <is>
          <t>Year 1 pretax classroom assumption</t>
        </is>
      </c>
    </row>
    <row r="31" ht="15" customHeight="1" s="36">
      <c r="A31" s="48" t="inlineStr">
        <is>
          <t>Acquirer Year 1 EBITDA</t>
        </is>
      </c>
      <c r="B31" s="49" t="n">
        <v>8600</v>
      </c>
      <c r="C31" s="56" t="n">
        <v>8600</v>
      </c>
      <c r="D31" s="48" t="inlineStr">
        <is>
          <t>USD millions</t>
        </is>
      </c>
      <c r="E31" s="42" t="inlineStr">
        <is>
          <t>Forecast input</t>
        </is>
      </c>
    </row>
    <row r="32" ht="15" customHeight="1" s="36">
      <c r="A32" s="48" t="inlineStr">
        <is>
          <t>Target Year 1 EBITDA</t>
        </is>
      </c>
      <c r="B32" s="49" t="n">
        <v>8600</v>
      </c>
      <c r="C32" s="56" t="n">
        <v>8600</v>
      </c>
      <c r="D32" s="48" t="inlineStr">
        <is>
          <t>USD millions</t>
        </is>
      </c>
      <c r="E32" s="42" t="inlineStr">
        <is>
          <t>Forecast input</t>
        </is>
      </c>
    </row>
    <row r="33" ht="15" customHeight="1" s="36">
      <c r="A33" s="48" t="inlineStr">
        <is>
          <t>Acquirer existing debt</t>
        </is>
      </c>
      <c r="B33" s="49" t="n">
        <v>7694</v>
      </c>
      <c r="C33" s="56" t="n">
        <v>7694</v>
      </c>
      <c r="D33" s="48" t="inlineStr">
        <is>
          <t>USD millions</t>
        </is>
      </c>
      <c r="E33" s="42" t="inlineStr">
        <is>
          <t>Balance-sheet bridge</t>
        </is>
      </c>
    </row>
    <row r="34" ht="15" customHeight="1" s="36">
      <c r="A34" s="48" t="inlineStr">
        <is>
          <t>Neutrality tolerance</t>
        </is>
      </c>
      <c r="B34" s="47" t="n">
        <v>0.0005</v>
      </c>
      <c r="C34" s="59" t="n">
        <v>0.0005</v>
      </c>
      <c r="D34" s="48" t="inlineStr">
        <is>
          <t>percent</t>
        </is>
      </c>
      <c r="E34" s="42" t="inlineStr">
        <is>
          <t>Output classification convention</t>
        </is>
      </c>
    </row>
  </sheetData>
  <sheetProtection selectLockedCells="0" selectUnlockedCells="1" sheet="1" objects="0" insertRows="1" insertHyperlinks="1" autoFilter="1" scenarios="0" formatColumns="1" deleteColumns="1" insertColumns="1" pivotTables="1" deleteRows="1" formatCells="1" formatRows="1" sort="1"/>
  <mergeCells count="2"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1"/>
  </sheetPr>
  <dimension ref="A1:H14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Step I. Transaction Terms</t>
        </is>
      </c>
    </row>
    <row r="2" ht="30" customHeight="1" s="36">
      <c r="A2" s="38" t="inlineStr">
        <is>
          <t>Purchase price and consideration for reference and student cases.</t>
        </is>
      </c>
    </row>
    <row r="3"/>
    <row r="4" ht="15" customHeight="1" s="36">
      <c r="A4" s="43" t="inlineStr">
        <is>
          <t>Reference case</t>
        </is>
      </c>
      <c r="B4" s="43" t="inlineStr">
        <is>
          <t>Value</t>
        </is>
      </c>
      <c r="C4" s="43" t="n"/>
      <c r="D4" s="43" t="inlineStr">
        <is>
          <t>Student case</t>
        </is>
      </c>
      <c r="E4" s="43" t="inlineStr">
        <is>
          <t>Value</t>
        </is>
      </c>
    </row>
    <row r="5" ht="15" customHeight="1" s="36">
      <c r="A5" s="48" t="inlineStr">
        <is>
          <t>Offer Price Per Share</t>
        </is>
      </c>
      <c r="B5" s="60">
        <f>Assumptions!B5</f>
        <v/>
      </c>
      <c r="D5" s="48" t="inlineStr">
        <is>
          <t>Offer Price Per Share</t>
        </is>
      </c>
      <c r="E5" s="60">
        <f>Assumptions!C5</f>
        <v/>
      </c>
    </row>
    <row r="6" ht="15" customHeight="1" s="36">
      <c r="A6" s="48" t="inlineStr">
        <is>
          <t>Unaffected Target Price</t>
        </is>
      </c>
      <c r="B6" s="60">
        <f>'Source Data'!B5</f>
        <v/>
      </c>
      <c r="D6" s="48" t="inlineStr">
        <is>
          <t>Unaffected Target Price</t>
        </is>
      </c>
      <c r="E6" s="60">
        <f>'Source Data'!B5</f>
        <v/>
      </c>
    </row>
    <row r="7" ht="15" customHeight="1" s="36">
      <c r="A7" s="48" t="inlineStr">
        <is>
          <t>Offer Premium</t>
        </is>
      </c>
      <c r="B7" s="61">
        <f>B5/B6-1</f>
        <v/>
      </c>
      <c r="D7" s="48" t="inlineStr">
        <is>
          <t>Offer Premium</t>
        </is>
      </c>
      <c r="E7" s="61">
        <f>E5/E6-1</f>
        <v/>
      </c>
    </row>
    <row r="8" ht="15" customHeight="1" s="36">
      <c r="A8" s="48" t="inlineStr">
        <is>
          <t>Target Diluted Shares</t>
        </is>
      </c>
      <c r="B8" s="62">
        <f>Assumptions!B6</f>
        <v/>
      </c>
      <c r="D8" s="48" t="inlineStr">
        <is>
          <t>Target Diluted Shares</t>
        </is>
      </c>
      <c r="E8" s="62">
        <f>Assumptions!C6</f>
        <v/>
      </c>
    </row>
    <row r="9" ht="15" customHeight="1" s="36">
      <c r="A9" s="48" t="inlineStr">
        <is>
          <t>Equity Purchase Price</t>
        </is>
      </c>
      <c r="B9" s="63">
        <f>B5*B8</f>
        <v/>
      </c>
      <c r="D9" s="48" t="inlineStr">
        <is>
          <t>Equity Purchase Price</t>
        </is>
      </c>
      <c r="E9" s="63">
        <f>E5*E8</f>
        <v/>
      </c>
    </row>
    <row r="10" ht="15" customHeight="1" s="36">
      <c r="A10" s="48" t="inlineStr">
        <is>
          <t>Stock Consideration</t>
        </is>
      </c>
      <c r="B10" s="63">
        <f>B9*Assumptions!B8</f>
        <v/>
      </c>
      <c r="D10" s="48" t="inlineStr">
        <is>
          <t>Stock Consideration</t>
        </is>
      </c>
      <c r="E10" s="63">
        <f>E9*Assumptions!C8</f>
        <v/>
      </c>
    </row>
    <row r="11" ht="15" customHeight="1" s="36">
      <c r="A11" s="48" t="inlineStr">
        <is>
          <t>Cash Consideration</t>
        </is>
      </c>
      <c r="B11" s="63">
        <f>B9-B10</f>
        <v/>
      </c>
      <c r="D11" s="48" t="inlineStr">
        <is>
          <t>Cash Consideration</t>
        </is>
      </c>
      <c r="E11" s="63">
        <f>E9-E10</f>
        <v/>
      </c>
    </row>
    <row r="12" ht="15" customHeight="1" s="36">
      <c r="A12" s="48" t="inlineStr">
        <is>
          <t>Acquirer Share Price</t>
        </is>
      </c>
      <c r="B12" s="60">
        <f>Assumptions!B7</f>
        <v/>
      </c>
      <c r="D12" s="48" t="inlineStr">
        <is>
          <t>Acquirer Share Price</t>
        </is>
      </c>
      <c r="E12" s="60">
        <f>Assumptions!C7</f>
        <v/>
      </c>
    </row>
    <row r="13" ht="15" customHeight="1" s="36">
      <c r="A13" s="48" t="inlineStr">
        <is>
          <t>Exchange Ratio</t>
        </is>
      </c>
      <c r="B13" s="60">
        <f>B5*Assumptions!B8/B12</f>
        <v/>
      </c>
      <c r="D13" s="48" t="inlineStr">
        <is>
          <t>Exchange Ratio</t>
        </is>
      </c>
      <c r="E13" s="60">
        <f>E5*Assumptions!C8/E12</f>
        <v/>
      </c>
    </row>
    <row r="14" ht="15" customHeight="1" s="36">
      <c r="A14" s="48" t="inlineStr">
        <is>
          <t>New Shares Issued</t>
        </is>
      </c>
      <c r="B14" s="62">
        <f>B10/B12</f>
        <v/>
      </c>
      <c r="D14" s="48" t="inlineStr">
        <is>
          <t>New Shares Issued</t>
        </is>
      </c>
      <c r="E14" s="62">
        <f>E10/E12</f>
        <v/>
      </c>
    </row>
  </sheetData>
  <mergeCells count="2"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1"/>
  </sheetPr>
  <dimension ref="A1:H18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Step II. Sources &amp; Uses</t>
        </is>
      </c>
    </row>
    <row r="2" ht="30" customHeight="1" s="36">
      <c r="A2" s="38" t="inlineStr">
        <is>
          <t>Cash consideration, debt refinancing, fees, available cash, stock, and balancing new debt.</t>
        </is>
      </c>
    </row>
    <row r="3"/>
    <row r="4" ht="15" customHeight="1" s="36">
      <c r="A4" s="43" t="inlineStr">
        <is>
          <t>Reference case</t>
        </is>
      </c>
      <c r="B4" s="43" t="inlineStr">
        <is>
          <t>Value</t>
        </is>
      </c>
      <c r="D4" s="43" t="inlineStr">
        <is>
          <t>Student case</t>
        </is>
      </c>
      <c r="E4" s="43" t="inlineStr">
        <is>
          <t>Value</t>
        </is>
      </c>
    </row>
    <row r="5"/>
    <row r="6" ht="15" customHeight="1" s="36">
      <c r="A6" s="48" t="inlineStr">
        <is>
          <t>Cash Consideration</t>
        </is>
      </c>
      <c r="B6" s="63">
        <f>'Transaction Terms'!B11</f>
        <v/>
      </c>
      <c r="D6" s="48" t="inlineStr">
        <is>
          <t>Cash Consideration</t>
        </is>
      </c>
      <c r="E6" s="63">
        <f>'Transaction Terms'!E11</f>
        <v/>
      </c>
    </row>
    <row r="7" ht="15" customHeight="1" s="36">
      <c r="A7" s="48" t="inlineStr">
        <is>
          <t>Target Debt Refinanced</t>
        </is>
      </c>
      <c r="B7" s="63">
        <f>Assumptions!B11</f>
        <v/>
      </c>
      <c r="D7" s="48" t="inlineStr">
        <is>
          <t>Target Debt Refinanced</t>
        </is>
      </c>
      <c r="E7" s="63">
        <f>Assumptions!C11</f>
        <v/>
      </c>
    </row>
    <row r="8" ht="15" customHeight="1" s="36">
      <c r="A8" s="48" t="inlineStr">
        <is>
          <t>Transaction Fees</t>
        </is>
      </c>
      <c r="B8" s="63">
        <f>'Transaction Terms'!B9*Assumptions!B21</f>
        <v/>
      </c>
      <c r="D8" s="48" t="inlineStr">
        <is>
          <t>Transaction Fees</t>
        </is>
      </c>
      <c r="E8" s="63">
        <f>'Transaction Terms'!E9*Assumptions!C21</f>
        <v/>
      </c>
    </row>
    <row r="9" ht="15" customHeight="1" s="36">
      <c r="A9" s="48" t="inlineStr">
        <is>
          <t>Debt Financing Fees</t>
        </is>
      </c>
      <c r="B9" s="63">
        <f>B16*Assumptions!B22</f>
        <v/>
      </c>
      <c r="D9" s="48" t="inlineStr">
        <is>
          <t>Debt Financing Fees</t>
        </is>
      </c>
      <c r="E9" s="63">
        <f>E16*Assumptions!C22</f>
        <v/>
      </c>
    </row>
    <row r="10" ht="15" customHeight="1" s="36">
      <c r="A10" s="48" t="inlineStr">
        <is>
          <t>Total Uses</t>
        </is>
      </c>
      <c r="B10" s="63">
        <f>SUM(B6:B9)</f>
        <v/>
      </c>
      <c r="D10" s="48" t="inlineStr">
        <is>
          <t>Total Uses</t>
        </is>
      </c>
      <c r="E10" s="63">
        <f>SUM(E6:E9)</f>
        <v/>
      </c>
    </row>
    <row r="11"/>
    <row r="12"/>
    <row r="13" ht="15" customHeight="1" s="36">
      <c r="A13" s="48" t="inlineStr">
        <is>
          <t>Acquirer Cash Used</t>
        </is>
      </c>
      <c r="B13" s="63">
        <f>Assumptions!B9</f>
        <v/>
      </c>
      <c r="D13" s="48" t="inlineStr">
        <is>
          <t>Acquirer Cash Used</t>
        </is>
      </c>
      <c r="E13" s="63">
        <f>Assumptions!C9</f>
        <v/>
      </c>
    </row>
    <row r="14" ht="15" customHeight="1" s="36">
      <c r="A14" s="48" t="inlineStr">
        <is>
          <t>Target Cash Used</t>
        </is>
      </c>
      <c r="B14" s="63">
        <f>Assumptions!B10</f>
        <v/>
      </c>
      <c r="D14" s="48" t="inlineStr">
        <is>
          <t>Target Cash Used</t>
        </is>
      </c>
      <c r="E14" s="63">
        <f>Assumptions!C10</f>
        <v/>
      </c>
    </row>
    <row r="15" ht="15" customHeight="1" s="36">
      <c r="A15" s="48" t="inlineStr">
        <is>
          <t>Stock Consideration</t>
        </is>
      </c>
      <c r="B15" s="63">
        <f>'Transaction Terms'!B10</f>
        <v/>
      </c>
      <c r="D15" s="48" t="inlineStr">
        <is>
          <t>Stock Consideration</t>
        </is>
      </c>
      <c r="E15" s="63">
        <f>'Transaction Terms'!E10</f>
        <v/>
      </c>
    </row>
    <row r="16" ht="15" customHeight="1" s="36">
      <c r="A16" s="48" t="inlineStr">
        <is>
          <t>New Debt</t>
        </is>
      </c>
      <c r="B16" s="63">
        <f>MAX(0,(B6+B7+B8-Assumptions!B9-Assumptions!B10)/(1-Assumptions!B22))</f>
        <v/>
      </c>
      <c r="D16" s="48" t="inlineStr">
        <is>
          <t>New Debt</t>
        </is>
      </c>
      <c r="E16" s="63">
        <f>MAX(0,(E6+E7+E8-Assumptions!C9-Assumptions!C10)/(1-Assumptions!C22))</f>
        <v/>
      </c>
    </row>
    <row r="17" ht="15" customHeight="1" s="36">
      <c r="A17" s="48" t="inlineStr">
        <is>
          <t>Total Sources</t>
        </is>
      </c>
      <c r="B17" s="63">
        <f>SUM(B13:B16)</f>
        <v/>
      </c>
      <c r="D17" s="48" t="inlineStr">
        <is>
          <t>Total Sources</t>
        </is>
      </c>
      <c r="E17" s="63">
        <f>SUM(E13:E16)</f>
        <v/>
      </c>
    </row>
    <row r="18" ht="15" customHeight="1" s="36">
      <c r="A18" s="48" t="inlineStr">
        <is>
          <t>Sources Less Uses</t>
        </is>
      </c>
      <c r="B18" s="63">
        <f>B17-B10</f>
        <v/>
      </c>
      <c r="D18" s="48" t="inlineStr">
        <is>
          <t>Sources Less Uses</t>
        </is>
      </c>
      <c r="E18" s="63">
        <f>E17-E10</f>
        <v/>
      </c>
    </row>
  </sheetData>
  <mergeCells count="2"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1"/>
  </sheetPr>
  <dimension ref="A1:H12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Step III. Preliminary Purchase Accounting</t>
        </is>
      </c>
    </row>
    <row r="2" ht="30" customHeight="1" s="36">
      <c r="A2" s="38" t="inlineStr">
        <is>
          <t>Illustrative write-ups, deferred tax liability, goodwill, and incremental D&amp;A.</t>
        </is>
      </c>
    </row>
    <row r="3"/>
    <row r="4" ht="15" customHeight="1" s="36">
      <c r="A4" s="43" t="inlineStr">
        <is>
          <t>Reference case</t>
        </is>
      </c>
      <c r="B4" s="43" t="inlineStr">
        <is>
          <t>Value</t>
        </is>
      </c>
      <c r="D4" s="43" t="inlineStr">
        <is>
          <t>Student case</t>
        </is>
      </c>
      <c r="E4" s="43" t="inlineStr">
        <is>
          <t>Value</t>
        </is>
      </c>
    </row>
    <row r="5" ht="15" customHeight="1" s="36">
      <c r="A5" s="48" t="inlineStr">
        <is>
          <t>Equity Purchase Price</t>
        </is>
      </c>
      <c r="B5" s="63">
        <f>'Transaction Terms'!B9</f>
        <v/>
      </c>
      <c r="D5" s="48" t="inlineStr">
        <is>
          <t>Equity Purchase Price</t>
        </is>
      </c>
      <c r="E5" s="63">
        <f>'Transaction Terms'!E9</f>
        <v/>
      </c>
    </row>
    <row r="6" ht="15" customHeight="1" s="36">
      <c r="A6" s="48" t="inlineStr">
        <is>
          <t>Target Book Equity</t>
        </is>
      </c>
      <c r="B6" s="63">
        <f>Assumptions!B24</f>
        <v/>
      </c>
      <c r="D6" s="48" t="inlineStr">
        <is>
          <t>Target Book Equity</t>
        </is>
      </c>
      <c r="E6" s="63">
        <f>Assumptions!C24</f>
        <v/>
      </c>
    </row>
    <row r="7" ht="15" customHeight="1" s="36">
      <c r="A7" s="48" t="inlineStr">
        <is>
          <t>Target Existing Goodwill</t>
        </is>
      </c>
      <c r="B7" s="63">
        <f>Assumptions!B25</f>
        <v/>
      </c>
      <c r="D7" s="48" t="inlineStr">
        <is>
          <t>Target Existing Goodwill</t>
        </is>
      </c>
      <c r="E7" s="63">
        <f>Assumptions!C25</f>
        <v/>
      </c>
    </row>
    <row r="8" ht="15" customHeight="1" s="36">
      <c r="A8" s="48" t="inlineStr">
        <is>
          <t>PP&amp;E Write-up</t>
        </is>
      </c>
      <c r="B8" s="63">
        <f>Assumptions!B26</f>
        <v/>
      </c>
      <c r="D8" s="48" t="inlineStr">
        <is>
          <t>PP&amp;E Write-up</t>
        </is>
      </c>
      <c r="E8" s="63">
        <f>Assumptions!C26</f>
        <v/>
      </c>
    </row>
    <row r="9" ht="15" customHeight="1" s="36">
      <c r="A9" s="48" t="inlineStr">
        <is>
          <t>Intangible Write-up</t>
        </is>
      </c>
      <c r="B9" s="63">
        <f>Assumptions!B28</f>
        <v/>
      </c>
      <c r="D9" s="48" t="inlineStr">
        <is>
          <t>Intangible Write-up</t>
        </is>
      </c>
      <c r="E9" s="63">
        <f>Assumptions!C28</f>
        <v/>
      </c>
    </row>
    <row r="10" ht="15" customHeight="1" s="36">
      <c r="A10" s="48" t="inlineStr">
        <is>
          <t>Deferred Tax Liability</t>
        </is>
      </c>
      <c r="B10" s="63">
        <f>(B8+B9)*Assumptions!B18</f>
        <v/>
      </c>
      <c r="D10" s="48" t="inlineStr">
        <is>
          <t>Deferred Tax Liability</t>
        </is>
      </c>
      <c r="E10" s="63">
        <f>(E8+E9)*Assumptions!C18</f>
        <v/>
      </c>
    </row>
    <row r="11" ht="15" customHeight="1" s="36">
      <c r="A11" s="48" t="inlineStr">
        <is>
          <t>New Goodwill</t>
        </is>
      </c>
      <c r="B11" s="63">
        <f>MAX(0,B5-B6+B7-B8-B9+B10)</f>
        <v/>
      </c>
      <c r="D11" s="48" t="inlineStr">
        <is>
          <t>New Goodwill</t>
        </is>
      </c>
      <c r="E11" s="63">
        <f>MAX(0,E5-E6+E7-E8-E9+E10)</f>
        <v/>
      </c>
    </row>
    <row r="12" ht="15" customHeight="1" s="36">
      <c r="A12" s="48" t="inlineStr">
        <is>
          <t>Incremental D&amp;A</t>
        </is>
      </c>
      <c r="B12" s="63">
        <f>B8/Assumptions!B27+B9/Assumptions!B29</f>
        <v/>
      </c>
      <c r="D12" s="48" t="inlineStr">
        <is>
          <t>Incremental D&amp;A</t>
        </is>
      </c>
      <c r="E12" s="63">
        <f>E8/Assumptions!C27+E9/Assumptions!C29</f>
        <v/>
      </c>
    </row>
  </sheetData>
  <mergeCells count="2"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1"/>
  </sheetPr>
  <dimension ref="A1:J20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10"/>
  </cols>
  <sheetData>
    <row r="1" ht="24" customHeight="1" s="36">
      <c r="A1" s="37" t="inlineStr">
        <is>
          <t>Step IV. Pro Forma Earnings and Share Count</t>
        </is>
      </c>
    </row>
    <row r="2" ht="30" customHeight="1" s="36">
      <c r="A2" s="38" t="inlineStr">
        <is>
          <t>Three-year income bridge. Year 1 integration cost is shown before tax.</t>
        </is>
      </c>
    </row>
    <row r="3"/>
    <row r="4" ht="15" customHeight="1" s="36">
      <c r="A4" s="43" t="inlineStr">
        <is>
          <t>Reference case</t>
        </is>
      </c>
      <c r="B4" s="43" t="inlineStr">
        <is>
          <t>2017</t>
        </is>
      </c>
      <c r="C4" s="43" t="inlineStr">
        <is>
          <t>2018</t>
        </is>
      </c>
      <c r="D4" s="43" t="inlineStr">
        <is>
          <t>2019</t>
        </is>
      </c>
      <c r="E4" s="43" t="n"/>
      <c r="F4" s="43" t="inlineStr">
        <is>
          <t>Student case</t>
        </is>
      </c>
      <c r="G4" s="43" t="inlineStr">
        <is>
          <t>2017</t>
        </is>
      </c>
      <c r="H4" s="43" t="inlineStr">
        <is>
          <t>2018</t>
        </is>
      </c>
      <c r="I4" s="43" t="inlineStr">
        <is>
          <t>2019</t>
        </is>
      </c>
    </row>
    <row r="5" ht="15" customHeight="1" s="36">
      <c r="A5" s="48" t="inlineStr">
        <is>
          <t>Acquirer Net Income</t>
        </is>
      </c>
      <c r="B5" s="63">
        <f>Assumptions!B13</f>
        <v/>
      </c>
      <c r="C5" s="63">
        <f>'Source Data'!C14</f>
        <v/>
      </c>
      <c r="D5" s="63">
        <f>'Source Data'!D14</f>
        <v/>
      </c>
      <c r="F5" s="48" t="inlineStr">
        <is>
          <t>Acquirer Net Income</t>
        </is>
      </c>
      <c r="G5" s="63">
        <f>Assumptions!C13</f>
        <v/>
      </c>
      <c r="H5" s="63">
        <f>'Source Data'!C14</f>
        <v/>
      </c>
      <c r="I5" s="63">
        <f>'Source Data'!D14</f>
        <v/>
      </c>
    </row>
    <row r="6" ht="15" customHeight="1" s="36">
      <c r="A6" s="48" t="inlineStr">
        <is>
          <t>Target Net Income</t>
        </is>
      </c>
      <c r="B6" s="63">
        <f>Assumptions!B14</f>
        <v/>
      </c>
      <c r="C6" s="63">
        <f>'Source Data'!C15</f>
        <v/>
      </c>
      <c r="D6" s="63">
        <f>'Source Data'!D15</f>
        <v/>
      </c>
      <c r="F6" s="48" t="inlineStr">
        <is>
          <t>Target Net Income</t>
        </is>
      </c>
      <c r="G6" s="63">
        <f>Assumptions!C14</f>
        <v/>
      </c>
      <c r="H6" s="63">
        <f>'Source Data'!C15</f>
        <v/>
      </c>
      <c r="I6" s="63">
        <f>'Source Data'!D15</f>
        <v/>
      </c>
    </row>
    <row r="7" ht="15" customHeight="1" s="36">
      <c r="A7" s="48" t="inlineStr">
        <is>
          <t>After-Tax Target Interest Eliminated</t>
        </is>
      </c>
      <c r="B7" s="63">
        <f>Assumptions!B15*(1-Assumptions!B18)</f>
        <v/>
      </c>
      <c r="C7" s="63">
        <f>Assumptions!B15*(1-Assumptions!B18)</f>
        <v/>
      </c>
      <c r="D7" s="63">
        <f>Assumptions!B15*(1-Assumptions!B18)</f>
        <v/>
      </c>
      <c r="F7" s="48" t="inlineStr">
        <is>
          <t>After-Tax Target Interest Eliminated</t>
        </is>
      </c>
      <c r="G7" s="63">
        <f>Assumptions!C15*(1-Assumptions!C18)</f>
        <v/>
      </c>
      <c r="H7" s="63">
        <f>Assumptions!C15*(1-Assumptions!C18)</f>
        <v/>
      </c>
      <c r="I7" s="63">
        <f>Assumptions!C15*(1-Assumptions!C18)</f>
        <v/>
      </c>
    </row>
    <row r="8" ht="15" customHeight="1" s="36">
      <c r="A8" s="48" t="inlineStr">
        <is>
          <t>After-Tax Cost Synergies</t>
        </is>
      </c>
      <c r="B8" s="63">
        <f>Assumptions!B19*Assumptions!B20*(1-Assumptions!B18)</f>
        <v/>
      </c>
      <c r="C8" s="63">
        <f>Assumptions!B19*0.75*(1-Assumptions!B18)</f>
        <v/>
      </c>
      <c r="D8" s="63">
        <f>Assumptions!B19*1*(1-Assumptions!B18)</f>
        <v/>
      </c>
      <c r="F8" s="48" t="inlineStr">
        <is>
          <t>After-Tax Cost Synergies</t>
        </is>
      </c>
      <c r="G8" s="63">
        <f>Assumptions!C19*Assumptions!C20*(1-Assumptions!C18)</f>
        <v/>
      </c>
      <c r="H8" s="63">
        <f>Assumptions!C19*0.75*(1-Assumptions!C18)</f>
        <v/>
      </c>
      <c r="I8" s="63">
        <f>Assumptions!C19*1*(1-Assumptions!C18)</f>
        <v/>
      </c>
    </row>
    <row r="9" ht="15" customHeight="1" s="36">
      <c r="A9" s="48" t="inlineStr">
        <is>
          <t>Integration Cost (Pretax)</t>
        </is>
      </c>
      <c r="B9" s="63">
        <f>IF(0=0,'Transaction Terms'!B9*Assumptions!B30,0)</f>
        <v/>
      </c>
      <c r="C9" s="63">
        <f>IF(1=0,'Transaction Terms'!B9*Assumptions!B30,0)</f>
        <v/>
      </c>
      <c r="D9" s="63">
        <f>IF(2=0,'Transaction Terms'!B9*Assumptions!B30,0)</f>
        <v/>
      </c>
      <c r="F9" s="48" t="inlineStr">
        <is>
          <t>Integration Cost (Pretax)</t>
        </is>
      </c>
      <c r="G9" s="63">
        <f>IF(0=0,'Transaction Terms'!E9*Assumptions!C30,0)</f>
        <v/>
      </c>
      <c r="H9" s="63">
        <f>IF(1=0,'Transaction Terms'!E9*Assumptions!C30,0)</f>
        <v/>
      </c>
      <c r="I9" s="63">
        <f>IF(2=0,'Transaction Terms'!E9*Assumptions!C30,0)</f>
        <v/>
      </c>
    </row>
    <row r="10" ht="15" customHeight="1" s="36">
      <c r="A10" s="48" t="inlineStr">
        <is>
          <t>After-Tax New Debt Interest</t>
        </is>
      </c>
      <c r="B10" s="63">
        <f>'Sources &amp; Uses'!B16*Assumptions!B16*(1-Assumptions!B18)</f>
        <v/>
      </c>
      <c r="C10" s="63">
        <f>'Sources &amp; Uses'!B16*Assumptions!B16*(1-Assumptions!B18)</f>
        <v/>
      </c>
      <c r="D10" s="63">
        <f>'Sources &amp; Uses'!B16*Assumptions!B16*(1-Assumptions!B18)</f>
        <v/>
      </c>
      <c r="F10" s="48" t="inlineStr">
        <is>
          <t>After-Tax New Debt Interest</t>
        </is>
      </c>
      <c r="G10" s="63">
        <f>'Sources &amp; Uses'!E16*Assumptions!C16*(1-Assumptions!C18)</f>
        <v/>
      </c>
      <c r="H10" s="63">
        <f>'Sources &amp; Uses'!E16*Assumptions!C16*(1-Assumptions!C18)</f>
        <v/>
      </c>
      <c r="I10" s="63">
        <f>'Sources &amp; Uses'!E16*Assumptions!C16*(1-Assumptions!C18)</f>
        <v/>
      </c>
    </row>
    <row r="11" ht="15" customHeight="1" s="36">
      <c r="A11" s="48" t="inlineStr">
        <is>
          <t>After-Tax Foregone Cash Interest</t>
        </is>
      </c>
      <c r="B11" s="63">
        <f>Assumptions!B9*Assumptions!B17*(1-Assumptions!B18)</f>
        <v/>
      </c>
      <c r="C11" s="63">
        <f>Assumptions!B9*Assumptions!B17*(1-Assumptions!B18)</f>
        <v/>
      </c>
      <c r="D11" s="63">
        <f>Assumptions!B9*Assumptions!B17*(1-Assumptions!B18)</f>
        <v/>
      </c>
      <c r="F11" s="48" t="inlineStr">
        <is>
          <t>After-Tax Foregone Cash Interest</t>
        </is>
      </c>
      <c r="G11" s="63">
        <f>Assumptions!C9*Assumptions!C17*(1-Assumptions!C18)</f>
        <v/>
      </c>
      <c r="H11" s="63">
        <f>Assumptions!C9*Assumptions!C17*(1-Assumptions!C18)</f>
        <v/>
      </c>
      <c r="I11" s="63">
        <f>Assumptions!C9*Assumptions!C17*(1-Assumptions!C18)</f>
        <v/>
      </c>
    </row>
    <row r="12" ht="15" customHeight="1" s="36">
      <c r="A12" s="48" t="inlineStr">
        <is>
          <t>After-Tax Incremental D&amp;A</t>
        </is>
      </c>
      <c r="B12" s="63">
        <f>'Purchase Accounting'!B12*(1-Assumptions!B18)</f>
        <v/>
      </c>
      <c r="C12" s="63">
        <f>'Purchase Accounting'!B12*(1-Assumptions!B18)</f>
        <v/>
      </c>
      <c r="D12" s="63">
        <f>'Purchase Accounting'!B12*(1-Assumptions!B18)</f>
        <v/>
      </c>
      <c r="F12" s="48" t="inlineStr">
        <is>
          <t>After-Tax Incremental D&amp;A</t>
        </is>
      </c>
      <c r="G12" s="63">
        <f>'Purchase Accounting'!E12*(1-Assumptions!C18)</f>
        <v/>
      </c>
      <c r="H12" s="63">
        <f>'Purchase Accounting'!E12*(1-Assumptions!C18)</f>
        <v/>
      </c>
      <c r="I12" s="63">
        <f>'Purchase Accounting'!E12*(1-Assumptions!C18)</f>
        <v/>
      </c>
    </row>
    <row r="13" ht="15" customHeight="1" s="36">
      <c r="A13" s="48" t="inlineStr">
        <is>
          <t>After-Tax Financing Fee Amortization</t>
        </is>
      </c>
      <c r="B13" s="63">
        <f>'Sources &amp; Uses'!B9/Assumptions!B23*(1-Assumptions!B18)</f>
        <v/>
      </c>
      <c r="C13" s="63">
        <f>'Sources &amp; Uses'!B9/Assumptions!B23*(1-Assumptions!B18)</f>
        <v/>
      </c>
      <c r="D13" s="63">
        <f>'Sources &amp; Uses'!B9/Assumptions!B23*(1-Assumptions!B18)</f>
        <v/>
      </c>
      <c r="F13" s="48" t="inlineStr">
        <is>
          <t>After-Tax Financing Fee Amortization</t>
        </is>
      </c>
      <c r="G13" s="63">
        <f>'Sources &amp; Uses'!E9/Assumptions!C23*(1-Assumptions!C18)</f>
        <v/>
      </c>
      <c r="H13" s="63">
        <f>'Sources &amp; Uses'!E9/Assumptions!C23*(1-Assumptions!C18)</f>
        <v/>
      </c>
      <c r="I13" s="63">
        <f>'Sources &amp; Uses'!E9/Assumptions!C23*(1-Assumptions!C18)</f>
        <v/>
      </c>
    </row>
    <row r="14" ht="15" customHeight="1" s="36">
      <c r="A14" s="48" t="inlineStr">
        <is>
          <t>Pro Forma Net Income</t>
        </is>
      </c>
      <c r="B14" s="63">
        <f>B5+B6+B7+B8-B9*(1-Assumptions!B18)-B10-B11-B12-B13</f>
        <v/>
      </c>
      <c r="C14" s="63">
        <f>C5+C6+C7+C8-C9*(1-Assumptions!B18)-C10-C11-C12-C13</f>
        <v/>
      </c>
      <c r="D14" s="63">
        <f>D5+D6+D7+D8-D9*(1-Assumptions!B18)-D10-D11-D12-D13</f>
        <v/>
      </c>
      <c r="F14" s="48" t="inlineStr">
        <is>
          <t>Pro Forma Net Income</t>
        </is>
      </c>
      <c r="G14" s="63">
        <f>G5+G6+G7+G8-G9*(1-Assumptions!C18)-G10-G11-G12-G13</f>
        <v/>
      </c>
      <c r="H14" s="63">
        <f>H5+H6+H7+H8-H9*(1-Assumptions!C18)-H10-H11-H12-H13</f>
        <v/>
      </c>
      <c r="I14" s="63">
        <f>I5+I6+I7+I8-I9*(1-Assumptions!C18)-I10-I11-I12-I13</f>
        <v/>
      </c>
    </row>
    <row r="15" ht="15" customHeight="1" s="36">
      <c r="A15" s="48" t="inlineStr">
        <is>
          <t>Acquirer Standalone Shares</t>
        </is>
      </c>
      <c r="B15" s="62">
        <f>Assumptions!B12</f>
        <v/>
      </c>
      <c r="C15" s="62">
        <f>Assumptions!B12</f>
        <v/>
      </c>
      <c r="D15" s="62">
        <f>Assumptions!B12</f>
        <v/>
      </c>
      <c r="F15" s="48" t="inlineStr">
        <is>
          <t>Acquirer Standalone Shares</t>
        </is>
      </c>
      <c r="G15" s="62">
        <f>Assumptions!C12</f>
        <v/>
      </c>
      <c r="H15" s="62">
        <f>Assumptions!C12</f>
        <v/>
      </c>
      <c r="I15" s="62">
        <f>Assumptions!C12</f>
        <v/>
      </c>
    </row>
    <row r="16" ht="15" customHeight="1" s="36">
      <c r="A16" s="48" t="inlineStr">
        <is>
          <t>New Shares Issued</t>
        </is>
      </c>
      <c r="B16" s="62">
        <f>'Transaction Terms'!B14</f>
        <v/>
      </c>
      <c r="C16" s="62">
        <f>'Transaction Terms'!B14</f>
        <v/>
      </c>
      <c r="D16" s="62">
        <f>'Transaction Terms'!B14</f>
        <v/>
      </c>
      <c r="F16" s="48" t="inlineStr">
        <is>
          <t>New Shares Issued</t>
        </is>
      </c>
      <c r="G16" s="62">
        <f>'Transaction Terms'!E14</f>
        <v/>
      </c>
      <c r="H16" s="62">
        <f>'Transaction Terms'!E14</f>
        <v/>
      </c>
      <c r="I16" s="62">
        <f>'Transaction Terms'!E14</f>
        <v/>
      </c>
    </row>
    <row r="17" ht="15" customHeight="1" s="36">
      <c r="A17" s="48" t="inlineStr">
        <is>
          <t>Pro Forma Shares</t>
        </is>
      </c>
      <c r="B17" s="62">
        <f>B15+B16</f>
        <v/>
      </c>
      <c r="C17" s="62">
        <f>C15+C16</f>
        <v/>
      </c>
      <c r="D17" s="62">
        <f>D15+D16</f>
        <v/>
      </c>
      <c r="F17" s="48" t="inlineStr">
        <is>
          <t>Pro Forma Shares</t>
        </is>
      </c>
      <c r="G17" s="62">
        <f>G15+G16</f>
        <v/>
      </c>
      <c r="H17" s="62">
        <f>H15+H16</f>
        <v/>
      </c>
      <c r="I17" s="62">
        <f>I15+I16</f>
        <v/>
      </c>
    </row>
    <row r="18" ht="15" customHeight="1" s="36">
      <c r="A18" s="48" t="inlineStr">
        <is>
          <t>Acquirer Standalone EPS</t>
        </is>
      </c>
      <c r="B18" s="60">
        <f>B5/B15</f>
        <v/>
      </c>
      <c r="C18" s="60">
        <f>C5/C15</f>
        <v/>
      </c>
      <c r="D18" s="60">
        <f>D5/D15</f>
        <v/>
      </c>
      <c r="F18" s="48" t="inlineStr">
        <is>
          <t>Acquirer Standalone EPS</t>
        </is>
      </c>
      <c r="G18" s="60">
        <f>G5/G15</f>
        <v/>
      </c>
      <c r="H18" s="60">
        <f>H5/H15</f>
        <v/>
      </c>
      <c r="I18" s="60">
        <f>I5/I15</f>
        <v/>
      </c>
    </row>
    <row r="19" ht="15" customHeight="1" s="36">
      <c r="A19" s="48" t="inlineStr">
        <is>
          <t>Pro Forma EPS</t>
        </is>
      </c>
      <c r="B19" s="60">
        <f>B14/B17</f>
        <v/>
      </c>
      <c r="C19" s="60">
        <f>C14/C17</f>
        <v/>
      </c>
      <c r="D19" s="60">
        <f>D14/D17</f>
        <v/>
      </c>
      <c r="F19" s="48" t="inlineStr">
        <is>
          <t>Pro Forma EPS</t>
        </is>
      </c>
      <c r="G19" s="60">
        <f>G14/G17</f>
        <v/>
      </c>
      <c r="H19" s="60">
        <f>H14/H17</f>
        <v/>
      </c>
      <c r="I19" s="60">
        <f>I14/I17</f>
        <v/>
      </c>
    </row>
    <row r="20" ht="15" customHeight="1" s="36">
      <c r="A20" s="48" t="inlineStr">
        <is>
          <t>EPS Accretion / (Dilution)</t>
        </is>
      </c>
      <c r="B20" s="64">
        <f>B19/B18-1</f>
        <v/>
      </c>
      <c r="C20" s="64">
        <f>C19/C18-1</f>
        <v/>
      </c>
      <c r="D20" s="64">
        <f>D19/D18-1</f>
        <v/>
      </c>
      <c r="F20" s="48" t="inlineStr">
        <is>
          <t>EPS Accretion / (Dilution)</t>
        </is>
      </c>
      <c r="G20" s="64">
        <f>G19/G18-1</f>
        <v/>
      </c>
      <c r="H20" s="64">
        <f>H19/H18-1</f>
        <v/>
      </c>
      <c r="I20" s="64">
        <f>I19/I18-1</f>
        <v/>
      </c>
    </row>
  </sheetData>
  <mergeCells count="2">
    <mergeCell ref="A1:J1"/>
    <mergeCell ref="A2:J2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1"/>
  </sheetPr>
  <dimension ref="A1:H11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0" zeroHeight="0" outlineLevelRow="0"/>
  <cols>
    <col width="34" customWidth="1" style="35" min="1" max="1"/>
    <col width="15" customWidth="1" style="35" min="2" max="8"/>
  </cols>
  <sheetData>
    <row r="1" ht="24" customHeight="1" s="36">
      <c r="A1" s="37" t="inlineStr">
        <is>
          <t>Ownership &amp; Leverage</t>
        </is>
      </c>
    </row>
    <row r="2" ht="30" customHeight="1" s="36">
      <c r="A2" s="38" t="inlineStr">
        <is>
          <t>Seller ownership and pro forma debt metrics for the Year 1 case.</t>
        </is>
      </c>
    </row>
    <row r="3"/>
    <row r="4" ht="15" customHeight="1" s="36">
      <c r="A4" s="43" t="inlineStr">
        <is>
          <t>Reference case</t>
        </is>
      </c>
      <c r="B4" s="43" t="inlineStr">
        <is>
          <t>Value</t>
        </is>
      </c>
      <c r="D4" s="43" t="inlineStr">
        <is>
          <t>Student case</t>
        </is>
      </c>
      <c r="E4" s="43" t="inlineStr">
        <is>
          <t>Value</t>
        </is>
      </c>
    </row>
    <row r="5" ht="15" customHeight="1" s="36">
      <c r="A5" s="48" t="inlineStr">
        <is>
          <t>Seller Ownership</t>
        </is>
      </c>
      <c r="B5" s="61">
        <f>'Transaction Terms'!B14/'Pro Forma Earnings'!B18</f>
        <v/>
      </c>
      <c r="D5" s="48" t="inlineStr">
        <is>
          <t>Seller Ownership</t>
        </is>
      </c>
      <c r="E5" s="61">
        <f>'Transaction Terms'!E14/'Pro Forma Earnings'!G18</f>
        <v/>
      </c>
    </row>
    <row r="6" ht="15" customHeight="1" s="36">
      <c r="A6" s="48" t="inlineStr">
        <is>
          <t>Pro Forma Shares</t>
        </is>
      </c>
      <c r="B6" s="62">
        <f>'Pro Forma Earnings'!B18</f>
        <v/>
      </c>
      <c r="D6" s="48" t="inlineStr">
        <is>
          <t>Pro Forma Shares</t>
        </is>
      </c>
      <c r="E6" s="62">
        <f>'Pro Forma Earnings'!G18</f>
        <v/>
      </c>
    </row>
    <row r="7" ht="15" customHeight="1" s="36">
      <c r="A7" s="48" t="inlineStr">
        <is>
          <t>Pro Forma EBITDA</t>
        </is>
      </c>
      <c r="B7" s="63">
        <f>Assumptions!B31+Assumptions!B32+Assumptions!B19</f>
        <v/>
      </c>
      <c r="D7" s="48" t="inlineStr">
        <is>
          <t>Pro Forma EBITDA</t>
        </is>
      </c>
      <c r="E7" s="63">
        <f>Assumptions!C31+Assumptions!C32+Assumptions!C19</f>
        <v/>
      </c>
    </row>
    <row r="8" ht="15" customHeight="1" s="36">
      <c r="A8" s="48" t="inlineStr">
        <is>
          <t>Gross Debt</t>
        </is>
      </c>
      <c r="B8" s="63">
        <f>Assumptions!B33+'Sources &amp; Uses'!B16</f>
        <v/>
      </c>
      <c r="D8" s="48" t="inlineStr">
        <is>
          <t>Gross Debt</t>
        </is>
      </c>
      <c r="E8" s="63">
        <f>Assumptions!C33+'Sources &amp; Uses'!E16</f>
        <v/>
      </c>
    </row>
    <row r="9" ht="15" customHeight="1" s="36">
      <c r="A9" s="48" t="inlineStr">
        <is>
          <t>Net Debt</t>
        </is>
      </c>
      <c r="B9" s="63">
        <f>B8-(Assumptions!B9-'Sources &amp; Uses'!B13)</f>
        <v/>
      </c>
      <c r="D9" s="48" t="inlineStr">
        <is>
          <t>Net Debt</t>
        </is>
      </c>
      <c r="E9" s="63">
        <f>E8-(Assumptions!C9-'Sources &amp; Uses'!E13)</f>
        <v/>
      </c>
    </row>
    <row r="10" ht="15" customHeight="1" s="36">
      <c r="A10" s="48" t="inlineStr">
        <is>
          <t>Gross Leverage</t>
        </is>
      </c>
      <c r="B10" s="65">
        <f>IFERROR(B8/B7,"N/M")</f>
        <v/>
      </c>
      <c r="D10" s="48" t="inlineStr">
        <is>
          <t>Gross Leverage</t>
        </is>
      </c>
      <c r="E10" s="65">
        <f>IFERROR(E8/E7,"N/M")</f>
        <v/>
      </c>
    </row>
    <row r="11" ht="15" customHeight="1" s="36">
      <c r="A11" s="48" t="inlineStr">
        <is>
          <t>Net Leverage</t>
        </is>
      </c>
      <c r="B11" s="65">
        <f>IFERROR(B9/B7,"N/M")</f>
        <v/>
      </c>
      <c r="D11" s="48" t="inlineStr">
        <is>
          <t>Net Leverage</t>
        </is>
      </c>
      <c r="E11" s="65">
        <f>IFERROR(E9/E7,"N/M")</f>
        <v/>
      </c>
    </row>
  </sheetData>
  <mergeCells count="2">
    <mergeCell ref="A2:H2"/>
    <mergeCell ref="A1:H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1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FIN 4004 Valuation Teaching System</dc:creator>
  <dc:title xmlns:dc="http://purl.org/dc/elements/1.1/">Amazon.com, Inc. / Whole Foods Market, Inc. - M&amp;A Accretion Dilution</dc:title>
  <dc:subject xmlns:dc="http://purl.org/dc/elements/1.1/">FIN 4004 Method 5 formula-driven M&amp;A accretion/dilution teaching model</dc:subject>
  <dc:language xmlns:dc="http://purl.org/dc/elements/1.1/">en-US</dc:language>
  <dcterms:created xmlns:dcterms="http://purl.org/dc/terms/" xmlns:xsi="http://www.w3.org/2001/XMLSchema-instance" xsi:type="dcterms:W3CDTF">2026-08-21T03:35:14Z</dcterms:created>
  <dcterms:modified xmlns:dcterms="http://purl.org/dc/terms/" xmlns:xsi="http://www.w3.org/2001/XMLSchema-instance" xsi:type="dcterms:W3CDTF">2026-08-27T20:40:50Z</dcterms:modified>
  <cp:revision>0</cp:revision>
</cp:coreProperties>
</file>